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erasd\inv\RYTIS\Strateginis_planavimas\2021-2023_ataskaita_uz_2021\"/>
    </mc:Choice>
  </mc:AlternateContent>
  <bookViews>
    <workbookView xWindow="0" yWindow="0" windowWidth="18585" windowHeight="9990"/>
  </bookViews>
  <sheets>
    <sheet name="1 lentele" sheetId="12" r:id="rId1"/>
  </sheets>
  <definedNames>
    <definedName name="_xlnm.Print_Area" localSheetId="0">'1 lentele'!$A$2:$K$47</definedName>
    <definedName name="_xlnm.Print_Titles" localSheetId="0">'1 lentele'!$4:$5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5" i="12" l="1"/>
  <c r="G405" i="12"/>
  <c r="H338" i="12"/>
  <c r="G338" i="12"/>
  <c r="H264" i="12" l="1"/>
  <c r="G264" i="12"/>
  <c r="H422" i="12"/>
  <c r="G422" i="12"/>
  <c r="H421" i="12"/>
  <c r="G421" i="12"/>
  <c r="H420" i="12"/>
  <c r="G420" i="12"/>
  <c r="H414" i="12"/>
  <c r="G414" i="12"/>
  <c r="H412" i="12"/>
  <c r="G412" i="12"/>
  <c r="H410" i="12"/>
  <c r="G410" i="12"/>
  <c r="H408" i="12"/>
  <c r="G408" i="12"/>
  <c r="H404" i="12"/>
  <c r="G404" i="12"/>
  <c r="H400" i="12"/>
  <c r="G400" i="12"/>
  <c r="H398" i="12"/>
  <c r="G398" i="12"/>
  <c r="H396" i="12"/>
  <c r="G396" i="12"/>
  <c r="H393" i="12"/>
  <c r="G393" i="12"/>
  <c r="H391" i="12"/>
  <c r="G391" i="12"/>
  <c r="H389" i="12"/>
  <c r="G389" i="12"/>
  <c r="H387" i="12"/>
  <c r="G387" i="12"/>
  <c r="H385" i="12"/>
  <c r="G385" i="12"/>
  <c r="H383" i="12"/>
  <c r="G383" i="12"/>
  <c r="H381" i="12"/>
  <c r="G381" i="12"/>
  <c r="H379" i="12"/>
  <c r="G379" i="12"/>
  <c r="H377" i="12"/>
  <c r="G377" i="12"/>
  <c r="H375" i="12"/>
  <c r="G375" i="12"/>
  <c r="H373" i="12"/>
  <c r="G373" i="12"/>
  <c r="H369" i="12"/>
  <c r="G369" i="12"/>
  <c r="H367" i="12"/>
  <c r="G367" i="12"/>
  <c r="H365" i="12"/>
  <c r="G365" i="12"/>
  <c r="H363" i="12"/>
  <c r="G363" i="12"/>
  <c r="H361" i="12"/>
  <c r="G361" i="12"/>
  <c r="H359" i="12"/>
  <c r="G359" i="12"/>
  <c r="H357" i="12"/>
  <c r="G357" i="12"/>
  <c r="H355" i="12"/>
  <c r="G355" i="12"/>
  <c r="G370" i="12" l="1"/>
  <c r="G423" i="12"/>
  <c r="G401" i="12"/>
  <c r="H415" i="12"/>
  <c r="H370" i="12"/>
  <c r="G415" i="12"/>
  <c r="H401" i="12"/>
  <c r="H423" i="12"/>
  <c r="G416" i="12" l="1"/>
  <c r="G417" i="12" s="1"/>
  <c r="H416" i="12"/>
  <c r="H417" i="12" s="1"/>
  <c r="H342" i="12"/>
  <c r="G342" i="12"/>
  <c r="H341" i="12"/>
  <c r="G341" i="12"/>
  <c r="H340" i="12"/>
  <c r="G340" i="12"/>
  <c r="H339" i="12"/>
  <c r="G339" i="12"/>
  <c r="H331" i="12"/>
  <c r="G331" i="12"/>
  <c r="H327" i="12"/>
  <c r="G327" i="12"/>
  <c r="G332" i="12" s="1"/>
  <c r="H322" i="12"/>
  <c r="G322" i="12"/>
  <c r="H320" i="12"/>
  <c r="G320" i="12"/>
  <c r="H318" i="12"/>
  <c r="G318" i="12"/>
  <c r="H316" i="12"/>
  <c r="G316" i="12"/>
  <c r="H314" i="12"/>
  <c r="G314" i="12"/>
  <c r="H310" i="12"/>
  <c r="G310" i="12"/>
  <c r="H307" i="12"/>
  <c r="G307" i="12"/>
  <c r="H305" i="12"/>
  <c r="G305" i="12"/>
  <c r="H301" i="12"/>
  <c r="G301" i="12"/>
  <c r="H296" i="12"/>
  <c r="G296" i="12"/>
  <c r="H293" i="12"/>
  <c r="G293" i="12"/>
  <c r="H291" i="12"/>
  <c r="G291" i="12"/>
  <c r="H288" i="12"/>
  <c r="G288" i="12"/>
  <c r="H284" i="12"/>
  <c r="G284" i="12"/>
  <c r="H278" i="12"/>
  <c r="H323" i="12" s="1"/>
  <c r="G278" i="12"/>
  <c r="G323" i="12" l="1"/>
  <c r="G343" i="12"/>
  <c r="G333" i="12"/>
  <c r="G334" i="12" s="1"/>
  <c r="H332" i="12"/>
  <c r="H343" i="12"/>
  <c r="H333" i="12" l="1"/>
  <c r="H334" i="12" s="1"/>
  <c r="H265" i="12" l="1"/>
  <c r="G265" i="12"/>
  <c r="H259" i="12"/>
  <c r="G259" i="12"/>
  <c r="H257" i="12"/>
  <c r="G257" i="12"/>
  <c r="H255" i="12"/>
  <c r="H260" i="12" s="1"/>
  <c r="G255" i="12"/>
  <c r="G260" i="12" s="1"/>
  <c r="H247" i="12"/>
  <c r="H250" i="12" s="1"/>
  <c r="G247" i="12"/>
  <c r="G250" i="12" s="1"/>
  <c r="H243" i="12"/>
  <c r="G243" i="12"/>
  <c r="H241" i="12"/>
  <c r="G241" i="12"/>
  <c r="H261" i="12" l="1"/>
  <c r="G244" i="12"/>
  <c r="G251" i="12" s="1"/>
  <c r="G261" i="12"/>
  <c r="G266" i="12"/>
  <c r="H266" i="12"/>
  <c r="H244" i="12"/>
  <c r="H251" i="12" s="1"/>
  <c r="H262" i="12" l="1"/>
  <c r="G262" i="12"/>
  <c r="H226" i="12"/>
  <c r="G226" i="12"/>
  <c r="H225" i="12"/>
  <c r="G225" i="12"/>
  <c r="H224" i="12"/>
  <c r="G224" i="12"/>
  <c r="H218" i="12"/>
  <c r="G218" i="12"/>
  <c r="H216" i="12"/>
  <c r="G216" i="12"/>
  <c r="H212" i="12"/>
  <c r="G212" i="12"/>
  <c r="H210" i="12"/>
  <c r="G210" i="12"/>
  <c r="H203" i="12"/>
  <c r="G203" i="12"/>
  <c r="H201" i="12"/>
  <c r="G201" i="12"/>
  <c r="H199" i="12"/>
  <c r="G199" i="12"/>
  <c r="H194" i="12"/>
  <c r="G194" i="12"/>
  <c r="H192" i="12"/>
  <c r="G192" i="12"/>
  <c r="H190" i="12"/>
  <c r="G190" i="12"/>
  <c r="H188" i="12"/>
  <c r="G188" i="12"/>
  <c r="H186" i="12"/>
  <c r="G186" i="12"/>
  <c r="H184" i="12"/>
  <c r="G184" i="12"/>
  <c r="H178" i="12"/>
  <c r="H179" i="12" s="1"/>
  <c r="G178" i="12"/>
  <c r="G179" i="12" s="1"/>
  <c r="H173" i="12"/>
  <c r="G173" i="12"/>
  <c r="H171" i="12"/>
  <c r="G171" i="12"/>
  <c r="H169" i="12"/>
  <c r="G169" i="12"/>
  <c r="H167" i="12"/>
  <c r="G167" i="12"/>
  <c r="H165" i="12"/>
  <c r="G165" i="12"/>
  <c r="H161" i="12"/>
  <c r="G161" i="12"/>
  <c r="H158" i="12"/>
  <c r="G158" i="12"/>
  <c r="H155" i="12"/>
  <c r="G155" i="12"/>
  <c r="H151" i="12"/>
  <c r="G151" i="12"/>
  <c r="H147" i="12"/>
  <c r="G147" i="12"/>
  <c r="H134" i="12"/>
  <c r="G134" i="12"/>
  <c r="H133" i="12"/>
  <c r="G133" i="12"/>
  <c r="H132" i="12"/>
  <c r="G132" i="12"/>
  <c r="H131" i="12"/>
  <c r="G131" i="12"/>
  <c r="H130" i="12"/>
  <c r="G130" i="12"/>
  <c r="H124" i="12"/>
  <c r="G124" i="12"/>
  <c r="H122" i="12"/>
  <c r="G122" i="12"/>
  <c r="H120" i="12"/>
  <c r="G120" i="12"/>
  <c r="H118" i="12"/>
  <c r="G118" i="12"/>
  <c r="H116" i="12"/>
  <c r="G116" i="12"/>
  <c r="H114" i="12"/>
  <c r="G114" i="12"/>
  <c r="H112" i="12"/>
  <c r="G112" i="12"/>
  <c r="H110" i="12"/>
  <c r="G110" i="12"/>
  <c r="H108" i="12"/>
  <c r="G108" i="12"/>
  <c r="H105" i="12"/>
  <c r="G105" i="12"/>
  <c r="H102" i="12"/>
  <c r="G102" i="12"/>
  <c r="H98" i="12"/>
  <c r="G98" i="12"/>
  <c r="H96" i="12"/>
  <c r="G96" i="12"/>
  <c r="H94" i="12"/>
  <c r="G94" i="12"/>
  <c r="H90" i="12"/>
  <c r="G90" i="12"/>
  <c r="H88" i="12"/>
  <c r="G88" i="12"/>
  <c r="H86" i="12"/>
  <c r="G86" i="12"/>
  <c r="H84" i="12"/>
  <c r="G84" i="12"/>
  <c r="H76" i="12"/>
  <c r="G76" i="12"/>
  <c r="H74" i="12"/>
  <c r="G74" i="12"/>
  <c r="H71" i="12"/>
  <c r="G71" i="12"/>
  <c r="H69" i="12"/>
  <c r="G69" i="12"/>
  <c r="H67" i="12"/>
  <c r="G67" i="12"/>
  <c r="H65" i="12"/>
  <c r="G65" i="12"/>
  <c r="H63" i="12"/>
  <c r="G63" i="12"/>
  <c r="H61" i="12"/>
  <c r="G61" i="12"/>
  <c r="H59" i="12"/>
  <c r="G59" i="12"/>
  <c r="G99" i="12" l="1"/>
  <c r="G219" i="12"/>
  <c r="G213" i="12"/>
  <c r="G227" i="12"/>
  <c r="G77" i="12"/>
  <c r="G195" i="12"/>
  <c r="G125" i="12"/>
  <c r="G135" i="12"/>
  <c r="H219" i="12"/>
  <c r="G91" i="12"/>
  <c r="H213" i="12"/>
  <c r="H227" i="12"/>
  <c r="G174" i="12"/>
  <c r="G180" i="12" s="1"/>
  <c r="G204" i="12"/>
  <c r="H204" i="12"/>
  <c r="H195" i="12"/>
  <c r="H174" i="12"/>
  <c r="H180" i="12" s="1"/>
  <c r="H125" i="12"/>
  <c r="H99" i="12"/>
  <c r="H91" i="12"/>
  <c r="H77" i="12"/>
  <c r="H135" i="12"/>
  <c r="G220" i="12" l="1"/>
  <c r="G221" i="12" s="1"/>
  <c r="G126" i="12"/>
  <c r="G127" i="12" s="1"/>
  <c r="H220" i="12"/>
  <c r="H221" i="12" s="1"/>
  <c r="H126" i="12"/>
  <c r="H127" i="12" s="1"/>
  <c r="H42" i="12" l="1"/>
  <c r="G42" i="12"/>
  <c r="H27" i="12"/>
  <c r="G27" i="12"/>
  <c r="H45" i="12"/>
  <c r="G45" i="12"/>
  <c r="H25" i="12" l="1"/>
  <c r="G25" i="12"/>
  <c r="H43" i="12"/>
  <c r="G43" i="12"/>
  <c r="H21" i="12"/>
  <c r="G21" i="12"/>
  <c r="H44" i="12"/>
  <c r="G44" i="12"/>
  <c r="H19" i="12"/>
  <c r="G19" i="12"/>
  <c r="G14" i="12"/>
  <c r="H14" i="12"/>
  <c r="G23" i="12"/>
  <c r="H23" i="12"/>
  <c r="G33" i="12"/>
  <c r="H33" i="12"/>
  <c r="G35" i="12"/>
  <c r="H35" i="12"/>
  <c r="H36" i="12" l="1"/>
  <c r="G36" i="12"/>
  <c r="H28" i="12"/>
  <c r="G28" i="12"/>
  <c r="G46" i="12"/>
  <c r="H46" i="12"/>
  <c r="G37" i="12" l="1"/>
  <c r="G38" i="12" s="1"/>
  <c r="H37" i="12"/>
  <c r="H38" i="12" s="1"/>
</calcChain>
</file>

<file path=xl/sharedStrings.xml><?xml version="1.0" encoding="utf-8"?>
<sst xmlns="http://schemas.openxmlformats.org/spreadsheetml/2006/main" count="1339" uniqueCount="388">
  <si>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</si>
  <si>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</si>
  <si>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</si>
  <si>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</si>
  <si>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</si>
  <si>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</si>
  <si>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planas</t>
  </si>
  <si>
    <t>iš viso:</t>
  </si>
  <si>
    <t>Iš viso uždaviniui:</t>
  </si>
  <si>
    <t>Iš viso tikslui:</t>
  </si>
  <si>
    <t>Iš viso programai:</t>
  </si>
  <si>
    <t>Finansavimo šaltiniai</t>
  </si>
  <si>
    <t>1</t>
  </si>
  <si>
    <t>3</t>
  </si>
  <si>
    <t>2</t>
  </si>
  <si>
    <t>4</t>
  </si>
  <si>
    <t>-</t>
  </si>
  <si>
    <t>Mokinių pavėžėjimas</t>
  </si>
  <si>
    <t xml:space="preserve"> -</t>
  </si>
  <si>
    <t>UGDYMO KOKYBĖS IR MOKYMOSI APLINKOS UŽTIKRINIMO PROGRAMOS NR. 1</t>
  </si>
  <si>
    <t>1 programa. Ugdymo kokybės ir mokymosi aplinkos užtikrinimo programa</t>
  </si>
  <si>
    <t>SB</t>
  </si>
  <si>
    <t>SB(BĮP)</t>
  </si>
  <si>
    <t>SB(KD)</t>
  </si>
  <si>
    <t>Užtikrinti ugdymo programų įgyvendinimą, gerinti ugdymo procesą</t>
  </si>
  <si>
    <t>Formuoti kokybišką ir prieinamą ugdymo aplinką</t>
  </si>
  <si>
    <t>Savivaldybės biudžeto lėšos</t>
  </si>
  <si>
    <t>Kita tikslinė dotacija</t>
  </si>
  <si>
    <t>Biudžetinių įstaigų pajamos</t>
  </si>
  <si>
    <t>Neformaliojo švietimo įstaigų, kuriose įgyvendintos neformaliojo švietimo programos, skaičius</t>
  </si>
  <si>
    <t>Brandos egzaminus laikiusių abiturientų skaičius</t>
  </si>
  <si>
    <t>Pavėžėtų mokinių skaičius</t>
  </si>
  <si>
    <t>Ikimokyklinio, priešmokyklinio ugdymo ir bendrųjų ugdymo programų planų įgyvendinimas savivaldybės bendrojo ugdymo mokyklose, jų aplinkos išlaikymas</t>
  </si>
  <si>
    <t>Neformaliojo švietimo programų įgyvendinimas neformalųjį švietimą teikiančiose įstaigose, jų aplinkos išlaikymas</t>
  </si>
  <si>
    <t>Švietimo ir pedagoginės psichologinės pagalbos teikimas savivaldybės švietimo įstaigų mokiniams ir mokytojams</t>
  </si>
  <si>
    <t>Mokyklų, kuriose įgyvendinti ikimokyklinio, priešmokyklinio ir bendrojo ugdymo programų planai, skaičius</t>
  </si>
  <si>
    <t>7</t>
  </si>
  <si>
    <t>15</t>
  </si>
  <si>
    <t>1 Strateginis tikslas. Gerinti švietimo, socialinių ir sveikatos priežiūros paslaugų kokybę ir prieinamumą</t>
  </si>
  <si>
    <t>Užtikrinti aukštą švietimo ir ugdymo paslaugų kokybę ir prieinamumą</t>
  </si>
  <si>
    <t>Pagalbą gavusių mokinių, mokinių tėvų ir mokytojų skaičius</t>
  </si>
  <si>
    <t>1, 14, 16</t>
  </si>
  <si>
    <t>SB(SD)</t>
  </si>
  <si>
    <t>Speciali tikslinė dotacija ugdymo reikmėms</t>
  </si>
  <si>
    <t>SB (KD)</t>
  </si>
  <si>
    <t>Mokymosi pasiekimų patikrinimas ir organizavimas</t>
  </si>
  <si>
    <t>5</t>
  </si>
  <si>
    <t>7-11</t>
  </si>
  <si>
    <t xml:space="preserve">Reikalingų specialistų Ignalinos rajonui rėmimas, skiriant išmokas studentams </t>
  </si>
  <si>
    <t>Švietimo įstaigų reorganizavimas</t>
  </si>
  <si>
    <t>Reorganizuotų įstaigų skaičius</t>
  </si>
  <si>
    <t>Remiamų studentų skaičius</t>
  </si>
  <si>
    <t>Pirmus metus po studijų įsidarbinusių savivaldybės įstaigose ir paramą gavusių asmenų skaičius</t>
  </si>
  <si>
    <t>7-10</t>
  </si>
  <si>
    <t>6</t>
  </si>
  <si>
    <t>Ignalinos krašto metų mokytojo vardo suteikimas ir premijų skyrimas</t>
  </si>
  <si>
    <t>Paskatintų mokytojų skaičius</t>
  </si>
  <si>
    <t>1.1, 1.10</t>
  </si>
  <si>
    <t>TIKSLŲ, UŽDAVINIŲ, PRIEMONIŲ MAKSIMALIŲ ASIGNAVIMŲ IR PRODUKTO VERTINIMO KRITERIJŲ SUVESTINĖS 2021 METŲ ATASKAITA</t>
  </si>
  <si>
    <t>Planuotos lėšos tūkst. Eur.</t>
  </si>
  <si>
    <t>Panaudotos lėšos tūkst. Eur.</t>
  </si>
  <si>
    <t>Vertinimo kriterijaus</t>
  </si>
  <si>
    <t>pavadinimas</t>
  </si>
  <si>
    <t>įvykdymas</t>
  </si>
  <si>
    <t>SOCIALINĖS PARAMOS IR SVEIKATOS APSAUGOS PASLAUGŲ KOKYBĖS IR PRIEINAMUMO GERINIMO PROGRAMOS NR. 2</t>
  </si>
  <si>
    <t>2 Programa. Socialinės paramos ir sveikatos apsaugos paslaugų kokybės ir prieinamumo gerinimo programa</t>
  </si>
  <si>
    <t>Kryptingai įgyvendinti valstybės socialinę ir sveikatos politiką, mažinti socialinę atskirtį rajone</t>
  </si>
  <si>
    <t>Užtikrinti Lietuvos Respublikos teisės aktais numatytų išmokų, kompensacijų mokėjimą ir administravimą</t>
  </si>
  <si>
    <t xml:space="preserve">Socialinių pašalpų skyrimas, mokėjimas ir administravimas  </t>
  </si>
  <si>
    <t>1.1, 1.8</t>
  </si>
  <si>
    <t>Socialinių pašalpų gavėjų skaičius</t>
  </si>
  <si>
    <t>SB (D)</t>
  </si>
  <si>
    <t>Kompensacijų už būsto šildymą, kietą kurą, šaltą vandenį skyrimas, mokėjimas ir administravimas</t>
  </si>
  <si>
    <t>1.8</t>
  </si>
  <si>
    <t>Kompensacijų už būsto šildymą, kietą kurą, karštą ir šaltą vandenį gavėjų skaičius</t>
  </si>
  <si>
    <t>Kompensacijų kreditams (paskolos ir palūkanų), paimtiems daugiabučių namų modernizavimui, dengti skyrimas, mokėjimas ir administravimas</t>
  </si>
  <si>
    <t>Kompensacijų kreditui, paimtam daugiabučių namų modernizavimui (paskolos ir palūkanų), gavėjų skaičius</t>
  </si>
  <si>
    <t>Laidojimo pašalpų skyrimas, mokėjimas ir administravimas</t>
  </si>
  <si>
    <t>SB(D)</t>
  </si>
  <si>
    <t>Laidojimo pašalpų gavėjų skaičius</t>
  </si>
  <si>
    <t>Socialinės paramos mokiniams administravimas</t>
  </si>
  <si>
    <t>Gaunančių nemokamą maitinimą (aprūpintų mokinio reikmenimis) mokinių skaičius</t>
  </si>
  <si>
    <t>Vienkartinės materialinės paramos teikimas (vienkartinės pašalpos)</t>
  </si>
  <si>
    <t>Vienkartinių pašalpų gavėjų skaičius</t>
  </si>
  <si>
    <t>Keleivių ir socialiai išskirtinų gyventojų grupių pavėžėjimo ir kelių transporto vežėjų važiavimo išlaidų kompensavimas</t>
  </si>
  <si>
    <t>Kompensuotų važiavimų skaičius (tūkst.)</t>
  </si>
  <si>
    <t>8</t>
  </si>
  <si>
    <t>Darbo politikos formavimas ir įgyvendinimas</t>
  </si>
  <si>
    <t>1.1</t>
  </si>
  <si>
    <t>Užimtumo didinimo programoje dalyvavusių asmenų skaičius</t>
  </si>
  <si>
    <t>9</t>
  </si>
  <si>
    <t>Finansinės paramos teikimas užsienyje mirusių (žuvusių) piliečių palaikams parvežti į Lietuvos Respubliką</t>
  </si>
  <si>
    <t>Finansinės paramos užsienyje mirusių (žuvusių) piliečių palaikams parvežti gavėjų skaičius</t>
  </si>
  <si>
    <t>Organizuoti ir teikti kompleksines ir socialines paslaugas, tvarkyti ir modernizuoti socialinių įstaigų infrastruktūrą</t>
  </si>
  <si>
    <t>Socialinių paslaugų teikimas ir socialinės paskirties įstaigų veiklos užtikrinimas</t>
  </si>
  <si>
    <t>1.8, 3-5</t>
  </si>
  <si>
    <t>Socialinių paslaugų gavėjų skaičius</t>
  </si>
  <si>
    <t>SB (BĮP)</t>
  </si>
  <si>
    <t>SB (ES)</t>
  </si>
  <si>
    <t>Nestacionarių dienos socialinės priežiūros paslaugų teikimas</t>
  </si>
  <si>
    <t>3, 5</t>
  </si>
  <si>
    <t>Nestacionarių dienos socialinės priežiūros paslaugų gavėjų skaičius</t>
  </si>
  <si>
    <t>Socialinių paslaugų teikimas rizikos šeimoms</t>
  </si>
  <si>
    <t>Šeimų, gavusių socialines paslaugas, skaičius</t>
  </si>
  <si>
    <t>Kompleksinių paslaugų teikimas Ignalinos rajono šeimoms</t>
  </si>
  <si>
    <t>Asmenų, gavusių paslaugas, skaičius</t>
  </si>
  <si>
    <t>Užtikrinti socialinę globą asmenims su sunkia negalia, vykdyti neįgaliųjų socialinę integraciją</t>
  </si>
  <si>
    <t>Socialinės globos paslaugų teikimas asmenims su sunkia negalia ir administravimas</t>
  </si>
  <si>
    <t>Asmenų su sunkia negalia, gavusių socialinės globos paslaugas, skaičius</t>
  </si>
  <si>
    <t xml:space="preserve">Būsto pritaikymas žmonėms su negalia </t>
  </si>
  <si>
    <t>Žmonėms su negalia pritaikytų būstų skaičius</t>
  </si>
  <si>
    <t>Socialinės reabilitacijos neįgaliesiems benduromenėje projektų finansavimas ir įgyvendinimas</t>
  </si>
  <si>
    <t>Remiamų socialinės reabilitacijos neįgaliesiems projektų skaičius</t>
  </si>
  <si>
    <t>Užtikrinti tinkamą sveikatos priežiūrą rajono gyventojams</t>
  </si>
  <si>
    <t xml:space="preserve">Mokinių visuomenės sveikatos priežiūra </t>
  </si>
  <si>
    <t>Mokinių, dalyvavusių sveikatinimo veikloje, skaičius</t>
  </si>
  <si>
    <t xml:space="preserve">Visuomenės sveikatos stiprinimas ir stebėsena </t>
  </si>
  <si>
    <t>Sveikatinimo renginiuose dalyvavusių asmenų skaičius 1000 gyventojų (vienetais)</t>
  </si>
  <si>
    <t>Visuomenės sveikatos biuro veiklos užtikrinimas</t>
  </si>
  <si>
    <t>Visuomenės sveikatos biuro teikiamų paslaugų gavėjų skaičius (tūkst.)</t>
  </si>
  <si>
    <t>Sveikatos priežiūros rėmimas įgyvendinant Visuomenės sveikatos rėmimo specialiąją programą</t>
  </si>
  <si>
    <t>Sveikatos projektų įgyvendinant Visuomenės sveikatos rėmimo specialiąją programą skaičius</t>
  </si>
  <si>
    <t>Užkrečiamųjų ligų profilaktikos ir kontrolės priemonių vykdymas</t>
  </si>
  <si>
    <t>Įgyvendintų priemonių skaičius</t>
  </si>
  <si>
    <t>Širdies ir kraujagyslių ligų ir cukrinio diabeto rizikos grupių asmenų sveikatos stiprinimas</t>
  </si>
  <si>
    <t>Teikiamos paslaugos gavėjų skaičius</t>
  </si>
  <si>
    <t>Ignalinos rajono savivaldybės sveikatos rodiklių rinkimas ir analizė</t>
  </si>
  <si>
    <t xml:space="preserve">SB </t>
  </si>
  <si>
    <t>Parengta ataskaita</t>
  </si>
  <si>
    <t>Vaikų ir jaunimo visuomenės sveikatos priežiūra</t>
  </si>
  <si>
    <t>Savižudybių prevencijos prioritetų nustatymas ir priemonių vykdymas</t>
  </si>
  <si>
    <t>Įgyvendintų prevencijos priemonių skaičius</t>
  </si>
  <si>
    <t>10</t>
  </si>
  <si>
    <t>Sveikatos priežiūros paslaugų kokybės ir prieinamumo gerinimas Ignalinos rajono ligoninėje</t>
  </si>
  <si>
    <t>12</t>
  </si>
  <si>
    <t>Tobulinama elektroninės registracijos ir atgalinio ryšio sistema</t>
  </si>
  <si>
    <t>11</t>
  </si>
  <si>
    <t>Sveikatinimo paslaugų vystymas Ignalinos rajono ligoninėje</t>
  </si>
  <si>
    <t>Amenų, gavusių reabilitacijos ir sveikatinimo paslaugas, skaičius</t>
  </si>
  <si>
    <t>Valstybinėms (perduotoms savivaldybėms) funkcijoms vykdyti</t>
  </si>
  <si>
    <t>Europos Sąjungos lėšos</t>
  </si>
  <si>
    <t>KULTŪROS IR TURIZMO, SPORTO, JAUNIMO IR BENDRUOMENIŲ VEIKLOS AKTYVINIMO PROGRAMOS NR. 3</t>
  </si>
  <si>
    <t>2 Strateginis tikslas. Gerinti savivaldybės valdymo bei teikiamų kultūros ir sporto paslaugų kokybę, skatinti gyventojų iniciatyvas</t>
  </si>
  <si>
    <t>3 Programa. Kultūros ir turizmo, sporto, jaunimo ir bendruomenių veiklos aktyvinimo programa</t>
  </si>
  <si>
    <t>Užtikrinti kultūros ir sporto paslaugų prieinamumą, skatinti turizmo plėtrą bei bendruomenės iniciatyvas</t>
  </si>
  <si>
    <t>Teikti kokybiškas ir prieinamas kultūros, kūno kultūros ir sporto paslaugas, vykdyti turizmo informacijos sklaidą</t>
  </si>
  <si>
    <t>Savivaldybės kultūrinio savitumo ir tautinio identiteto puoselėjimas, tarptautinio kultūrinio bendradarbiavimo organizavimas</t>
  </si>
  <si>
    <t>1.4, 1.10</t>
  </si>
  <si>
    <t>Įgyvendintų organizacinių (reprezentacinių) priemonių skaičius</t>
  </si>
  <si>
    <t>Kultūros centro veiklos organizavimas ir išlaikymas</t>
  </si>
  <si>
    <t>16</t>
  </si>
  <si>
    <t xml:space="preserve">Kultūros ir sporto centro renginių skaičius </t>
  </si>
  <si>
    <t>Muziejaus veiklos organizavimas ir išlaikymas</t>
  </si>
  <si>
    <t>17</t>
  </si>
  <si>
    <t xml:space="preserve">Ignalinos krašto muziejaus renginių skaičius </t>
  </si>
  <si>
    <t>Turizmo plėtros ir politikos formavimas</t>
  </si>
  <si>
    <t>31</t>
  </si>
  <si>
    <t>Apsilankiusių lankytojų skaičius (tūkst.)</t>
  </si>
  <si>
    <t>Kūno kultūros ir sporto plėtros įgyvendinimas</t>
  </si>
  <si>
    <t>Baseino lankytojų skaičius (tūkst.)</t>
  </si>
  <si>
    <t>Bibliotekų darbo organizavimas ir išlaikymas</t>
  </si>
  <si>
    <t>18</t>
  </si>
  <si>
    <t>Lankytojų skaičius bibliotekose (tūkst.)</t>
  </si>
  <si>
    <t>Reprezentacinės Miko ir Kipro Petrauskų kultūros premijos teikimas</t>
  </si>
  <si>
    <t>1.10</t>
  </si>
  <si>
    <t>Įteiktų premijų skaičius</t>
  </si>
  <si>
    <t>Švietimo ir sporto paslaugų centro veiklos organizavimas ir išlaikymas</t>
  </si>
  <si>
    <t>1.7</t>
  </si>
  <si>
    <t>Įgyvendintų sporto renginių, skirtų ne bendrojo lavinimo įstaigoms, skaičius</t>
  </si>
  <si>
    <t>Pagrindinių Ignalinos rajono renginių plano parengimas</t>
  </si>
  <si>
    <t>Įgyvendintas planas</t>
  </si>
  <si>
    <t>Žiemos sporto pramogų ir paslaugų plėtra</t>
  </si>
  <si>
    <t>1.1, 1.7</t>
  </si>
  <si>
    <t>Pritrauktų lankytojų skaičius mokamoms žiemos sporto paslaugoms</t>
  </si>
  <si>
    <t>Aktyvinti nevyriausybinių organizacijų, bendruomenių ir kitų įstaigų veiklą</t>
  </si>
  <si>
    <t>Nevyriausybinių organizacijų ir kitų įstaigų veiklos skatinimas kultūros, socialinėje, švietimo, sporto, jaunimo ir turizmo srityse, finansuojant naujus ir prisidedant prie įgyvendinamų projektų</t>
  </si>
  <si>
    <t>Paremtų nevyriausybinių organizacijų projektų skaičius</t>
  </si>
  <si>
    <t>Finansuotų jaunimo, su jaunimu dirbančių organizacijų projektų skaičius</t>
  </si>
  <si>
    <t>Kryptingai formuoti jaunimo politikos pagrindus, sudaryti sąlygas jaunam žmogui turėti tinkamą aplinką</t>
  </si>
  <si>
    <t>Užtikrinti jaunimo įgalinimo, įtraukimo į pilietinę veiklą, interesų atstovavimo galimybes, informavimą ir konsultavimą</t>
  </si>
  <si>
    <t>Vaikų gynimo dienos ir Jaunųjų talentų konkurso organizavimas</t>
  </si>
  <si>
    <t>1.2</t>
  </si>
  <si>
    <t>Nemokamų renginių skaičius</t>
  </si>
  <si>
    <t>Jaunų žmonių pilietiškumo, tautiškumo ir kūrybiškumo skatinimas</t>
  </si>
  <si>
    <t>Dalyvių skaičius</t>
  </si>
  <si>
    <t>Tarpžinybiškumo, sprendžiant jaunimui aktualius klausimus, užtikrinimas</t>
  </si>
  <si>
    <t>Įtrauktų jaunimo atstovų į komisijas skaičius</t>
  </si>
  <si>
    <t>Jaunimo įgalinimo ir įtraukimo į jiems aktualių klausimų svarstymą didinimas, lyderystės skatinimas</t>
  </si>
  <si>
    <t>Veikiančių ugdymo įstaigų mokinių savivaldų skaičius</t>
  </si>
  <si>
    <t>Pateiktų Savivaldybės jaunimo reikalų tarybos pasiūlymų savivaldybės tarybai, administracijai skaičius</t>
  </si>
  <si>
    <t>Jaunimo situacijos stebėsenos, informavimo ir konsultavimo vykdymas</t>
  </si>
  <si>
    <t>Veikiantis jaunimo informavimo taškas „Eurodesk“</t>
  </si>
  <si>
    <t>Atliktų analizių, apklausų jaunimo klausimais skaičius</t>
  </si>
  <si>
    <t>Jaunų žmonių verslumo, integravimo į darbo rinką skatinimas</t>
  </si>
  <si>
    <t>Jaunų žmonių, pasinaudojusių Ignalinos rajono savivaldybės smulkaus ir vidutinio verslo plėtros skatinimo programos parama, skaičius</t>
  </si>
  <si>
    <t>Jaunimo užimtumo vasarą ir integracijos į darbo rinką programos įgyvendinimo laikotarpiu įdarbintų nepilnamečių skaičius</t>
  </si>
  <si>
    <t>Skatinti jaunimo savanorišką veiklą ir vystyti jaunimo savanorišką tarnybą</t>
  </si>
  <si>
    <t>Jaunimo savanoriškos tarnybos savivaldybėje plėtojimas</t>
  </si>
  <si>
    <t>Akredituotų įstaigų, siekiančių tapti jaunimo savanorius priimančiomis organizacijomis, skaičius</t>
  </si>
  <si>
    <t>Jaunimo savanoriškoje tarnyboje dalyvaujančio jaunimo skaičius</t>
  </si>
  <si>
    <t>Tarptautinės savanorystės skatinimas</t>
  </si>
  <si>
    <t>Tarptautinius savanorius priimančių akredituotų organizacijų skaičius</t>
  </si>
  <si>
    <t>Tarptautinių savanorių skaičius</t>
  </si>
  <si>
    <t>Jaunimo dalyvavimo savanoriškoje veikloje skatinimas</t>
  </si>
  <si>
    <t>Ilgalaikę (ne mažiau nei 3 mėnesius) savanorišką veiklą atliekančių jaunų žmonių skaičius</t>
  </si>
  <si>
    <t>Plėtoti darbo su jaunimu formas, skatinti jaunimo turiningą laisvalaikį, ypač kaimo vietovėse, ir išnaudoti turimą laisvalaikio infrastruktūrą bei inventorių</t>
  </si>
  <si>
    <t>Inventorizacijos atlikimas ir Ignalinos rajono savivaldybės teritorijoje turimų aktyviam laisvalaikiui pritaikytų erdvių ir jose turimo inventoriaus sąrašo sudarymas</t>
  </si>
  <si>
    <t>Sudarytas aktyviam laisvalaikiui pritaikytų erdvių sąrašas</t>
  </si>
  <si>
    <t>Suorganizuotų diskusijų seniūnijose skaičius su tikslinėmis grupėmis dėl turimų aktyviam laisvalaikiui pritaikytų erdvių ir jose turimo inventoriaus panaudojimo jaunimo užimtumui</t>
  </si>
  <si>
    <t>Naujai įsteigtų atvirųjų jaunimo erdvių / centrų (toliau AJE / AJC) skaičius</t>
  </si>
  <si>
    <t>Nuolatinių AJE / AJC lankytojų skaičius (atėjusių į centrą  bent 1 kartą per savaitę)</t>
  </si>
  <si>
    <t>Laisvalaikiui pritaikytų erdvių ir jose turimo inventoriaus panaudojimo jaunimo užimtumui</t>
  </si>
  <si>
    <t>Atvirojo darbo su jaunimu kokybiškai veiklai ir plėtrai sąlygų sudarymas</t>
  </si>
  <si>
    <t>Vietovių, kuriose vykdomas atvirasis darbas su jaunimu, skaičius</t>
  </si>
  <si>
    <t>Skatinti regioninį, nacionalinį ir  tarptautinį jaunimo bendradarbiavimą</t>
  </si>
  <si>
    <t>Jaunimo dalyvavimo tarptautinėse programose skatinimas ir tarptautinį bendradarbiavimą skatinančių projektų įgyvendinimas</t>
  </si>
  <si>
    <t>Pateiktų tarptautinio bendradarbiavimo ir Europos solidarumo projektų skaičius</t>
  </si>
  <si>
    <t>Galimybių jaunimui dalytis bendradarbiavimo patirtimi sudarymas</t>
  </si>
  <si>
    <t>Surengtų aptarimų, renginių skaičius</t>
  </si>
  <si>
    <t>APLINKOS APSAUGOS, VERSLO, UŽIMTUMO RĖMIMO IR ŽEMĖS ŪKIO PLĖTROS PROGRAMOS NR. 4</t>
  </si>
  <si>
    <t>3 Strateginis tikslas. Kurti kokybišką gyvenamąją aplinką, gerinti verslo ir žemės ūkio veiklos sąlygas</t>
  </si>
  <si>
    <t>4 Programa. Aplinkos apsaugos, verslo, užimtumo rėmimo ir žemės ūkio plėtros programa</t>
  </si>
  <si>
    <t>Sudaryti palankias sąlygas žemės ūkio veiklai, skatinti verslo plėtrą</t>
  </si>
  <si>
    <t>Užtikrinti tinkamą melioracijos statinių būklę ir žemės ūkio funkcijų vykdymą</t>
  </si>
  <si>
    <t>Melioracijos statinių ir sistemų rekonstravimo, remonto ir priežiūros darbai</t>
  </si>
  <si>
    <t>1.3, 1.9</t>
  </si>
  <si>
    <t>Prižiūrimų melioracijos griovių ilgis (km)</t>
  </si>
  <si>
    <t xml:space="preserve">Pašalintų drenažo avarinių gedimų skaičius </t>
  </si>
  <si>
    <t>Eksploatuojamų sausinimo siurblinių skaičius</t>
  </si>
  <si>
    <t>Savivaldybės žemės ūkio funkcijų vykdymas</t>
  </si>
  <si>
    <t>1.8, 19-22, 24-30</t>
  </si>
  <si>
    <t>Valstybės dotacijų, skirtų vykdyti valstybines (perduotas savivaldybėms) funkcijas, panaudojimas (proc.)</t>
  </si>
  <si>
    <t>Skatinti ir remti smulkaus ir vidutinio verslo subjektus</t>
  </si>
  <si>
    <t>Savivaldybės smulkaus ir vidutinio verslo rėmimo įgyvendinimas pagal verslo rėmimo tvarką</t>
  </si>
  <si>
    <t>1.6</t>
  </si>
  <si>
    <t>Smulkaus ir vidutinio verslo subjektų, gavusių paramą, skaičius</t>
  </si>
  <si>
    <t>iš viso</t>
  </si>
  <si>
    <t>Tos pačios lyties asmenų, gavusių paramą, skaičius (proc.)</t>
  </si>
  <si>
    <t>Išsaugoti ir gerinti rajono aplinkos kokybę</t>
  </si>
  <si>
    <t>Gerinti užterštų teritorijų ir vandens telkinių būklę, mažinti taršos poveikį aplinkai, įgyvendinti įstatymuose numatytas įvairias prevencines ir kompensacines priemones</t>
  </si>
  <si>
    <t>Savivaldybės aplinkos apsaugos rėmimo specialiosios programos įgyvendinimas</t>
  </si>
  <si>
    <t>1.9</t>
  </si>
  <si>
    <t>Aplinkos apsaugos rėmimo specialiosios programos priemonių skaičius</t>
  </si>
  <si>
    <t>Aplinkos oro kokybės valdymo priemonės</t>
  </si>
  <si>
    <t>Nagrinėti fizinių ir juridinių asmenų skundus dėl keliamo triukšmo Ignalinos rajono savivaldybės teritorijoje, esant būtinumui organizuoti triukšmo matavimo tyrimus</t>
  </si>
  <si>
    <t>Išnagrinėtų skundų skaičius</t>
  </si>
  <si>
    <t>Iš viso programai</t>
  </si>
  <si>
    <t>Europos Sąjungos fondų investicijų lėšos</t>
  </si>
  <si>
    <t>INFRASTRUKTŪROS OBJEKTŲ PLĖTROS IR PRIEŽIŪROS PROGRAMOS NR. 5</t>
  </si>
  <si>
    <t>5 Programa. Infrastruktūros objektų plėtros ir priežiūros programa</t>
  </si>
  <si>
    <t>Užtikrinti darnią teritorinę plėtrą ir kokybišką gyvenamąją aplinką</t>
  </si>
  <si>
    <t>Prižiūrėti, atnaujinti ir plėsti viešąsias erdves ir objektus, gerinti būsto būklę</t>
  </si>
  <si>
    <t>Seniūnijų viešojo ūkio išlaikymas</t>
  </si>
  <si>
    <t>19-30</t>
  </si>
  <si>
    <t>Seniūnijų, kurioms skirtos lėšos viešojo ūkio išlaikymui, skaičius</t>
  </si>
  <si>
    <t xml:space="preserve">Komunalinio ūkio objektų, gyvenamųjų ir negyvenamųjų pastatų atnaujinimas, priežiūra ir plėtra </t>
  </si>
  <si>
    <t>Atnaujintų ar naujai įrengtų komunalinio ūkio objektų ir negyvenamųjų pastatų skaičius</t>
  </si>
  <si>
    <t>SB (P)</t>
  </si>
  <si>
    <t>Socialinio būsto rekonstrukcija ir plėtra</t>
  </si>
  <si>
    <t>Įsigyto (suremontuoto) socialinio būsto skaičius</t>
  </si>
  <si>
    <t xml:space="preserve">Daugiabučių namų atnaujinimas (modernizavimas) </t>
  </si>
  <si>
    <t>Atnaujintų daugiabučių gyvenamųjų namų skaičius</t>
  </si>
  <si>
    <t>Socialinio ir tarnybinio būsto administravimas ir priežiūra</t>
  </si>
  <si>
    <t xml:space="preserve">Miestų ir gyvenviečių gatvių apšvietimas, apšvietimo tinklų eksploatacija </t>
  </si>
  <si>
    <t>1.9,    19-30</t>
  </si>
  <si>
    <t>Įsigytų naujų šviestuvų skaičius</t>
  </si>
  <si>
    <t>Inžinerinių tinklų rekonstrukcija ir plėtra (vandentiekio, nuotekų, šildymo sistemų tinklų)</t>
  </si>
  <si>
    <t>Rekonstruotų ir naujai įrengtų inžinerinių tinklų ilgis (km)</t>
  </si>
  <si>
    <t>Vietinės reikšmės kelių (gatvių) rekonstravimas ir plėtra (sandoriai)</t>
  </si>
  <si>
    <t>Rekonstruotų vietinės reikšmės kelių (gatvių) ilgis (km)</t>
  </si>
  <si>
    <t>Vietinės reikšmės kelių (gatvių) priežiūra (išlaidos)</t>
  </si>
  <si>
    <t>Prižiūrimų vietinės reikšmės kelių (gatvių) ilgis (km)</t>
  </si>
  <si>
    <t>Mažos apimties infrastruktūros atnaujinimas kaimo vietovėse</t>
  </si>
  <si>
    <t>Įgyvendintų projektų skaičius</t>
  </si>
  <si>
    <t xml:space="preserve">Viešųjų erdvių, kitos infrastruktūros ir kraštovaizdžio objektų atnaujinimas, priežiūra  ir plėtra </t>
  </si>
  <si>
    <t>Atnaujintų ar naujai įrengtų viešųjų erdvių ir kraštovaizdžio objektų skaičius</t>
  </si>
  <si>
    <t>Saugaus eismo priemonių diegimas ir atnaujinimas</t>
  </si>
  <si>
    <t>Panaudota lėšų priemonių įgyvendinimui proc.</t>
  </si>
  <si>
    <t>13</t>
  </si>
  <si>
    <t>Dotacijos ir investicijos piniginėmis lėšomis ir nekilnojamuoju turtu į savivaldybės įstaigas ir savivaldybės kontroliuojamas bendroves</t>
  </si>
  <si>
    <t>1.9, 1.6</t>
  </si>
  <si>
    <t>Atnaujintų savivaldybės įstaigų ir savivaldybės kontroliuojamų bendrovių skaičius</t>
  </si>
  <si>
    <t>14</t>
  </si>
  <si>
    <t>Socialinio būsto nuoma rinkoje</t>
  </si>
  <si>
    <t>Išnuomotų būstų skaičius</t>
  </si>
  <si>
    <t>Savivaldybės kontroliuojamų bendrovių reorganizavimas</t>
  </si>
  <si>
    <t>Reorganizuotų bendrovių skaičius</t>
  </si>
  <si>
    <t>Rengti projektų įgyvendinimo ir teritorijų planavimo dokumentus</t>
  </si>
  <si>
    <t>Žemės sklypų kadastriniai matavimai ir reikalingų topografinių nuotraukų parengimas</t>
  </si>
  <si>
    <t>1.11, 1.6</t>
  </si>
  <si>
    <t>Atliktų kadastrinių matavimų ir topografinių nuotraukų skaičius</t>
  </si>
  <si>
    <t>Galimybių studijų, investicinių projektų, techninių projektų parengimas, projektų ekspertizių atlikimas, draudimo paslaugos</t>
  </si>
  <si>
    <t>1.3, 1.6, 1.9</t>
  </si>
  <si>
    <t>Parengtų projektų įgyvendinimo dokumentų skaičius</t>
  </si>
  <si>
    <t>Paskolų lėšos</t>
  </si>
  <si>
    <t>SAVIVALDYBĖS FUNKCIJŲ VYKDYMO, ADMINISTRAVIMO IR SAVIVALDYBĖS VEIKLOS UŽTIKRINIMO PROGRAMOS NR. 6</t>
  </si>
  <si>
    <t>6 Programa. Savivaldybės funkcijų vykdymo, administravimo ir savivaldybės veiklos užtikrinimo programa</t>
  </si>
  <si>
    <t>Užtikrinti efektyvų savivaldybės darbo organizavimą ir priskirtų funkcijų vykdymą</t>
  </si>
  <si>
    <t>Užtikrinti savivaldybės darbo organizavimą</t>
  </si>
  <si>
    <t>Savivaldybės tarybos darbo organizavimas</t>
  </si>
  <si>
    <t>Savivaldybės tarybos narių skaičius</t>
  </si>
  <si>
    <t>Savivaldybės administracijos, seniūnijų, mero ir jo pavaduotojo, mero asmeninio (politinio) pasitikėjimo tarnautojų  darbo organizavimas, pagrindinių funkcijų vykdymo užtikrinimas</t>
  </si>
  <si>
    <t>1, 19-30</t>
  </si>
  <si>
    <t>Savivaldybės administracijos darbuotojų (etatų) ir politinio (asmeninio) pasitikėjimo valstybės tarnautojų skaičius</t>
  </si>
  <si>
    <t>Administracijos direktoriaus rezervas</t>
  </si>
  <si>
    <t>Administracijos direktoriaus rezervo panaudojimas (proc.)</t>
  </si>
  <si>
    <t>Ignalinos rajono savivaldybės kontrolės ir audito tarnybos darbo organizavimas</t>
  </si>
  <si>
    <t>Ignalinos rajono savivaldybės kontrolės ir audito tarnybos darbuotojų (etatų) skaičius</t>
  </si>
  <si>
    <t>Savivaldybės interneto svetainėje skelbti informaciją apie galimybę naudotis elektroninėmis paslaugomis</t>
  </si>
  <si>
    <t>1.4</t>
  </si>
  <si>
    <t>Paskelbtų informacinių pranešimų skaičius</t>
  </si>
  <si>
    <t>Savivaldybės administracijos tarnautojai, teikiantys pirminę teisinę pagalbą rajono gyventojams, siekdami sumažinti administracinę naštą, padeda ar patys užpildo besikreipiančio rajono gyventojo Metinę pajamų ir turto deklaraciją antrinei teisinei pagalbai gauti</t>
  </si>
  <si>
    <t>Asmenų, kuriems padėta užpildyti  metinę pajamų ir turto deklaraciją antrinei teisinei pagalbai gauti, skaičius</t>
  </si>
  <si>
    <t>Skatinti darbuotojus dalyvauti seminaruose administracinės naštos mažinimo ir jos prevencijos klausimais</t>
  </si>
  <si>
    <t>Darbuotojų, dalyvavusių seminaruose, skaičius</t>
  </si>
  <si>
    <t xml:space="preserve">1 </t>
  </si>
  <si>
    <t>Ilgalaikės paskolos</t>
  </si>
  <si>
    <t>Finansinių įsipareigojimų vykdymas laiku (proc.)</t>
  </si>
  <si>
    <t xml:space="preserve">Iš viso uždaviniui </t>
  </si>
  <si>
    <t>Tinkamai įgyvendinti savivaldybei perduotas valstybės bei kitas teisės aktais priskirtas funkcijas</t>
  </si>
  <si>
    <t>Gyventojų registro tvarkymas ir duomenų valstybės registrui teikimas</t>
  </si>
  <si>
    <t>Archyvinių dokumentų tvarkymas</t>
  </si>
  <si>
    <t xml:space="preserve">Duomenų teikimas valstybinės pagalbos suteikimo registrui </t>
  </si>
  <si>
    <t>Jaunimo teisių apsauga</t>
  </si>
  <si>
    <t>Valstybinės kalbos vartojimo ir taisyklingumo kontrolė</t>
  </si>
  <si>
    <t>Civilinės būklės aktų registravimas</t>
  </si>
  <si>
    <t>Turto disponavimas ir naudojimas</t>
  </si>
  <si>
    <t>Gyvenamosios vietos deklaravimas</t>
  </si>
  <si>
    <t>Pirminė teisinė pagalba</t>
  </si>
  <si>
    <t>Mobilizacijos administravimas</t>
  </si>
  <si>
    <t>Civilinės saugos administravimas</t>
  </si>
  <si>
    <t>Priešgaisrinės tarnybos veiklos organizavimas ir objektų išlaikymas</t>
  </si>
  <si>
    <t>Keleivių vežimo vietiniais susisiekimo maršrutais nuostolių kompensavimas</t>
  </si>
  <si>
    <t>Keleivių vežėjų, kurių nuostoliai dėl nuostolingų maršrutų kompensuoti, skaičius</t>
  </si>
  <si>
    <t>Geodezijos ir kartografijos darbų vykdymas</t>
  </si>
  <si>
    <t>Užtikrinti lygių galimybių įgyvendinimą</t>
  </si>
  <si>
    <t>Stiprinti moterų ir vyrų lygybės užtikrinimą vietos savivaldos lygmeniu</t>
  </si>
  <si>
    <t>1.3</t>
  </si>
  <si>
    <t>Užtikrinti kitų savivaldybės vykdomų priemonių įgyvendinimą</t>
  </si>
  <si>
    <t xml:space="preserve">Organizuoti informacines veiklas, skirtas smurto artimoje aplinkoje prevencijai </t>
  </si>
  <si>
    <t>Apmokytų vaiko gerovės komisijų narių skaičius</t>
  </si>
  <si>
    <t xml:space="preserve">Užtikrinti informacijos teikimą savivaldybės interneto svetainėse, vietinėje žiniasklaidoje apie alkoholio, psichoaktyvių medžiagų ir tabako žalą sveikatai bei būdus atsikratyti šių žalingų įpročių  </t>
  </si>
  <si>
    <t>Paskelbtų informacijų vietinėje spaudoje, savivaldybės, ugdymo įstaigų interneto svetainėse skaičius</t>
  </si>
  <si>
    <t>Organizuoti metinių dienų minėjimą – Pasaulinės dienos be tabako (gegužės 31 d.), Tarptautinės nerūkymo dienos (lapkričio 15 d.)</t>
  </si>
  <si>
    <t>Renginių (akcijų) skaičius</t>
  </si>
  <si>
    <t>Skleisti informaciją apie pagalbos sau grupes (anoniminių alkoholikų), viešinti jų veiklą savivaldybės interneto svetainėje, vietinėje žiniasklaidoje</t>
  </si>
  <si>
    <t>Skelbimų skaičius</t>
  </si>
  <si>
    <t>Priemonių vykdytojų kodų paaiškinimai:</t>
  </si>
  <si>
    <t>1 - Ignalinos rajono savivaldybės administracija</t>
  </si>
  <si>
    <t>1.1 - Finansų valdymo ir apskaitos skyrius</t>
  </si>
  <si>
    <t>1.10 - Švietimo ir kultūros skyrius</t>
  </si>
  <si>
    <t>7 - Ignalinos Česlovo Kudabos progimnazija</t>
  </si>
  <si>
    <t>8 - Ignalinos gimnazija</t>
  </si>
  <si>
    <t>9 - Ignalinos r. Vidiškių gimnazija</t>
  </si>
  <si>
    <t>10 - Ignalinos r. Didžiasalio „Ryto“ gimnazija</t>
  </si>
  <si>
    <t>11 - Ignalinos „Šaltinėlio“ mokykla</t>
  </si>
  <si>
    <t>14 - Ignalinos Miko Petrausko muzikos mokykla</t>
  </si>
  <si>
    <t>15 - Ignalinos rajono švietimo pagalbos tarnyba</t>
  </si>
  <si>
    <t>16 - Ignalinos rajono švietimo ir sporto paslaugų centras</t>
  </si>
  <si>
    <t>1.8 - Socialinės paramos ir kaimo reikalų skyrius</t>
  </si>
  <si>
    <t>3 - Dūkšto globos namai</t>
  </si>
  <si>
    <t>4 - Ignalinos rajono socialinių paslaugų centras</t>
  </si>
  <si>
    <t>5 - Didžiasalio vaikų globos ir socialinės paramos šeimai centras</t>
  </si>
  <si>
    <t>6 - Ignalinos rajono savivaldybės visuomenės sveikatos biuras</t>
  </si>
  <si>
    <t>12 - Ignalinos rajono ligoninė</t>
  </si>
  <si>
    <t>19 - Ceikinių seniūnija</t>
  </si>
  <si>
    <t>20 - Didžiasalio seniūnija</t>
  </si>
  <si>
    <t>21 - Dūkšto seniūnija</t>
  </si>
  <si>
    <t>22 - Ignalinos seniūnija</t>
  </si>
  <si>
    <t>23 - Ignalinos miesto seniūnija</t>
  </si>
  <si>
    <t>24 - Linkmenų seniūnija</t>
  </si>
  <si>
    <t>25 - Kazitiškio seniūnija</t>
  </si>
  <si>
    <t>26 - Mielagėnų seniūnija</t>
  </si>
  <si>
    <t>27 - Naujojo Daugėliškio seniūnija</t>
  </si>
  <si>
    <t>28 - Rimšės seniūnija</t>
  </si>
  <si>
    <t>29 - Tverečiaus seniūnija</t>
  </si>
  <si>
    <t>30 - Vidiškių seniūnija</t>
  </si>
  <si>
    <t>1.2 - Jaunimo reikalų koordinatorius</t>
  </si>
  <si>
    <t>1.4 - Informatikos ir bendrųjų reikalų skyrius</t>
  </si>
  <si>
    <t>1.6 - Investicijų, planavimo ir turto valdymo skyrius</t>
  </si>
  <si>
    <t>13 - Ignalinos rajono kultūros centras</t>
  </si>
  <si>
    <t>17 - Ignalinos krašto muziejus</t>
  </si>
  <si>
    <t>18 - Ignalinos rajono savivaldybės viešoji biblioteka</t>
  </si>
  <si>
    <t>1.3 - Viešųjų pirkimų skyrius</t>
  </si>
  <si>
    <t>1.9 ir 1.11 - Urbanistikos ir infrastruktūros skyrius</t>
  </si>
  <si>
    <t>1.7 - Teisės ir civilinės metrikacijos skyrius</t>
  </si>
  <si>
    <t>31 - Ignalinos rajono turizmo informacijos centras (6 programoje)</t>
  </si>
  <si>
    <t>31 - Ignalinos rajono savivaldybės kontrolės ir audito tarnyba (3 programoje)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</si>
</sst>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(* #,##0.00_);_(* \(#,##0.00\);_(* &quot;-&quot;??_);_(@_)"/>
    <numFmt numFmtId="166" formatCode="0.0"/>
    <numFmt numFmtId="167" formatCode="0.000"/>
  </numFmts>
  <fonts count="16" x14ac:knownFonts="1">
    <font>
      <sz val="10"/>
      <name val="Arial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name val="Times New Roman"/>
      <family val="1"/>
    </font>
    <font>
      <sz val="10"/>
      <name val="Arial"/>
      <family val="2"/>
      <charset val="186"/>
    </font>
    <font>
      <sz val="8"/>
      <color indexed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</font>
    <font>
      <sz val="8"/>
      <name val="Times New Roman Baltic"/>
      <family val="1"/>
      <charset val="186"/>
    </font>
    <font>
      <sz val="10"/>
      <name val="Arial"/>
      <family val="2"/>
    </font>
    <font>
      <sz val="8"/>
      <name val="Times New Roman"/>
      <family val="1"/>
    </font>
    <font>
      <sz val="12"/>
      <name val="Times New Roman"/>
      <family val="1"/>
    </font>
    <font>
      <sz val="8"/>
      <color indexed="1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8FDAD"/>
        <bgColor indexed="64"/>
      </patternFill>
    </fill>
    <fill>
      <patternFill patternType="solid">
        <fgColor rgb="FFC8FCF7"/>
        <bgColor indexed="64"/>
      </patternFill>
    </fill>
    <fill>
      <patternFill patternType="solid">
        <fgColor rgb="FFB4FCAA"/>
        <bgColor indexed="64"/>
      </patternFill>
    </fill>
    <fill>
      <patternFill patternType="solid">
        <fgColor rgb="FFFFFF6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3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166" fontId="2" fillId="3" borderId="1" xfId="1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4" borderId="1" xfId="0" applyNumberFormat="1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166" fontId="2" fillId="5" borderId="1" xfId="1" applyNumberFormat="1" applyFont="1" applyFill="1" applyBorder="1" applyAlignment="1">
      <alignment horizontal="center" vertical="center"/>
    </xf>
    <xf numFmtId="166" fontId="1" fillId="5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6" fontId="2" fillId="6" borderId="1" xfId="0" applyNumberFormat="1" applyFont="1" applyFill="1" applyBorder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6" fontId="1" fillId="5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top"/>
    </xf>
    <xf numFmtId="166" fontId="2" fillId="7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166" fontId="1" fillId="0" borderId="1" xfId="3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6" fontId="2" fillId="3" borderId="2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horizontal="center" vertical="center" wrapText="1"/>
    </xf>
    <xf numFmtId="166" fontId="2" fillId="1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3" fillId="8" borderId="1" xfId="4" applyFont="1" applyFill="1" applyBorder="1" applyAlignment="1">
      <alignment horizontal="center" vertical="center"/>
    </xf>
    <xf numFmtId="166" fontId="9" fillId="4" borderId="1" xfId="4" applyNumberFormat="1" applyFont="1" applyFill="1" applyBorder="1" applyAlignment="1">
      <alignment horizontal="center" vertical="center" wrapText="1"/>
    </xf>
    <xf numFmtId="166" fontId="9" fillId="0" borderId="0" xfId="4" applyNumberFormat="1" applyFont="1" applyAlignment="1">
      <alignment horizontal="center" vertical="center" wrapText="1"/>
    </xf>
    <xf numFmtId="166" fontId="2" fillId="7" borderId="1" xfId="4" applyNumberFormat="1" applyFont="1" applyFill="1" applyBorder="1" applyAlignment="1">
      <alignment horizontal="center" vertical="center"/>
    </xf>
    <xf numFmtId="166" fontId="2" fillId="0" borderId="0" xfId="4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/>
    </xf>
    <xf numFmtId="166" fontId="3" fillId="12" borderId="1" xfId="0" applyNumberFormat="1" applyFont="1" applyFill="1" applyBorder="1" applyAlignment="1">
      <alignment horizontal="center" vertical="center"/>
    </xf>
    <xf numFmtId="166" fontId="2" fillId="1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6" fontId="11" fillId="0" borderId="1" xfId="0" applyNumberFormat="1" applyFont="1" applyBorder="1" applyAlignment="1">
      <alignment vertical="center" wrapText="1"/>
    </xf>
    <xf numFmtId="1" fontId="11" fillId="11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" fontId="1" fillId="11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166" fontId="11" fillId="0" borderId="0" xfId="0" applyNumberFormat="1" applyFont="1" applyAlignment="1">
      <alignment vertical="top"/>
    </xf>
    <xf numFmtId="166" fontId="1" fillId="0" borderId="0" xfId="0" applyNumberFormat="1" applyFont="1" applyAlignment="1">
      <alignment vertical="top"/>
    </xf>
    <xf numFmtId="166" fontId="1" fillId="14" borderId="1" xfId="0" applyNumberFormat="1" applyFont="1" applyFill="1" applyBorder="1" applyAlignment="1">
      <alignment horizontal="center" vertical="center" wrapText="1"/>
    </xf>
    <xf numFmtId="166" fontId="1" fillId="4" borderId="1" xfId="0" applyNumberFormat="1" applyFont="1" applyFill="1" applyBorder="1" applyAlignment="1">
      <alignment horizontal="center" vertical="center" wrapText="1"/>
    </xf>
    <xf numFmtId="166" fontId="2" fillId="7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166" fontId="2" fillId="11" borderId="0" xfId="0" applyNumberFormat="1" applyFont="1" applyFill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6" fontId="1" fillId="4" borderId="1" xfId="0" applyNumberFormat="1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 wrapText="1"/>
    </xf>
    <xf numFmtId="166" fontId="1" fillId="0" borderId="1" xfId="8" applyNumberFormat="1" applyFont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 applyAlignment="1">
      <alignment horizontal="center" vertical="center"/>
    </xf>
    <xf numFmtId="166" fontId="1" fillId="11" borderId="1" xfId="8" applyNumberFormat="1" applyFont="1" applyFill="1" applyBorder="1" applyAlignment="1">
      <alignment horizontal="center" vertical="center"/>
    </xf>
    <xf numFmtId="166" fontId="2" fillId="15" borderId="1" xfId="0" applyNumberFormat="1" applyFon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/>
    </xf>
    <xf numFmtId="167" fontId="2" fillId="6" borderId="1" xfId="0" applyNumberFormat="1" applyFont="1" applyFill="1" applyBorder="1" applyAlignment="1">
      <alignment horizontal="center" vertical="center"/>
    </xf>
    <xf numFmtId="166" fontId="2" fillId="16" borderId="1" xfId="0" applyNumberFormat="1" applyFont="1" applyFill="1" applyBorder="1" applyAlignment="1">
      <alignment horizontal="center" vertical="center"/>
    </xf>
    <xf numFmtId="167" fontId="2" fillId="7" borderId="1" xfId="0" applyNumberFormat="1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 wrapText="1"/>
    </xf>
    <xf numFmtId="167" fontId="2" fillId="8" borderId="1" xfId="0" applyNumberFormat="1" applyFont="1" applyFill="1" applyBorder="1" applyAlignment="1">
      <alignment horizontal="center" vertical="center" wrapText="1"/>
    </xf>
    <xf numFmtId="167" fontId="2" fillId="8" borderId="1" xfId="0" applyNumberFormat="1" applyFont="1" applyFill="1" applyBorder="1" applyAlignment="1">
      <alignment horizontal="center" vertical="center"/>
    </xf>
    <xf numFmtId="166" fontId="2" fillId="3" borderId="1" xfId="5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166" fontId="1" fillId="2" borderId="1" xfId="5" applyNumberFormat="1" applyFont="1" applyFill="1" applyBorder="1" applyAlignment="1">
      <alignment horizontal="center" vertical="center"/>
    </xf>
    <xf numFmtId="166" fontId="1" fillId="0" borderId="1" xfId="5" applyNumberFormat="1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66" fontId="2" fillId="5" borderId="1" xfId="5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 wrapText="1"/>
    </xf>
    <xf numFmtId="1" fontId="2" fillId="6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 wrapText="1"/>
    </xf>
    <xf numFmtId="166" fontId="2" fillId="8" borderId="1" xfId="10" applyNumberFormat="1" applyFont="1" applyFill="1" applyBorder="1" applyAlignment="1">
      <alignment horizontal="center" vertical="center"/>
    </xf>
    <xf numFmtId="166" fontId="14" fillId="4" borderId="1" xfId="0" applyNumberFormat="1" applyFont="1" applyFill="1" applyBorder="1" applyAlignment="1">
      <alignment horizontal="center" vertical="center" wrapText="1"/>
    </xf>
    <xf numFmtId="166" fontId="2" fillId="8" borderId="1" xfId="1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66" fontId="2" fillId="6" borderId="1" xfId="0" applyNumberFormat="1" applyFont="1" applyFill="1" applyBorder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49" fontId="2" fillId="6" borderId="1" xfId="10" applyNumberFormat="1" applyFont="1" applyFill="1" applyBorder="1" applyAlignment="1">
      <alignment horizontal="center" vertical="center" textRotation="90" wrapText="1"/>
    </xf>
    <xf numFmtId="166" fontId="2" fillId="8" borderId="1" xfId="10" applyNumberFormat="1" applyFont="1" applyFill="1" applyBorder="1" applyAlignment="1">
      <alignment horizontal="left" vertical="center"/>
    </xf>
    <xf numFmtId="166" fontId="2" fillId="8" borderId="5" xfId="10" applyNumberFormat="1" applyFont="1" applyFill="1" applyBorder="1" applyAlignment="1">
      <alignment horizontal="left" vertical="center"/>
    </xf>
    <xf numFmtId="166" fontId="2" fillId="8" borderId="6" xfId="10" applyNumberFormat="1" applyFont="1" applyFill="1" applyBorder="1" applyAlignment="1">
      <alignment horizontal="left" vertical="center"/>
    </xf>
    <xf numFmtId="166" fontId="2" fillId="8" borderId="7" xfId="10" applyNumberFormat="1" applyFont="1" applyFill="1" applyBorder="1" applyAlignment="1">
      <alignment horizontal="left" vertical="center"/>
    </xf>
    <xf numFmtId="166" fontId="2" fillId="8" borderId="1" xfId="10" applyNumberFormat="1" applyFont="1" applyFill="1" applyBorder="1" applyAlignment="1">
      <alignment horizontal="left" vertical="center" wrapText="1"/>
    </xf>
    <xf numFmtId="166" fontId="2" fillId="8" borderId="1" xfId="10" applyNumberFormat="1" applyFont="1" applyFill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left" vertical="center" wrapText="1"/>
    </xf>
    <xf numFmtId="49" fontId="1" fillId="11" borderId="1" xfId="9" applyNumberFormat="1" applyFont="1" applyFill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left" vertical="center" wrapText="1"/>
    </xf>
    <xf numFmtId="166" fontId="2" fillId="5" borderId="1" xfId="0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" fontId="1" fillId="11" borderId="2" xfId="0" applyNumberFormat="1" applyFont="1" applyFill="1" applyBorder="1" applyAlignment="1">
      <alignment horizontal="center" vertical="center"/>
    </xf>
    <xf numFmtId="1" fontId="1" fillId="11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11" borderId="1" xfId="3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left" vertical="center" wrapText="1"/>
    </xf>
    <xf numFmtId="49" fontId="1" fillId="11" borderId="1" xfId="9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left" vertical="center" wrapText="1"/>
    </xf>
    <xf numFmtId="166" fontId="1" fillId="0" borderId="3" xfId="0" applyNumberFormat="1" applyFont="1" applyBorder="1" applyAlignment="1">
      <alignment horizontal="left" vertical="center" wrapText="1"/>
    </xf>
    <xf numFmtId="166" fontId="1" fillId="0" borderId="4" xfId="0" applyNumberFormat="1" applyFont="1" applyBorder="1" applyAlignment="1">
      <alignment horizontal="left" vertical="center" wrapText="1"/>
    </xf>
    <xf numFmtId="166" fontId="2" fillId="9" borderId="1" xfId="0" applyNumberFormat="1" applyFont="1" applyFill="1" applyBorder="1" applyAlignment="1">
      <alignment horizontal="left" vertical="center" wrapText="1"/>
    </xf>
    <xf numFmtId="166" fontId="2" fillId="10" borderId="1" xfId="0" applyNumberFormat="1" applyFont="1" applyFill="1" applyBorder="1" applyAlignment="1">
      <alignment horizontal="left" vertical="center" wrapText="1"/>
    </xf>
    <xf numFmtId="166" fontId="2" fillId="6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4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textRotation="90" wrapText="1"/>
    </xf>
    <xf numFmtId="2" fontId="1" fillId="0" borderId="1" xfId="0" applyNumberFormat="1" applyFont="1" applyBorder="1" applyAlignment="1">
      <alignment horizontal="center" vertical="center" wrapText="1"/>
    </xf>
    <xf numFmtId="167" fontId="2" fillId="6" borderId="1" xfId="0" applyNumberFormat="1" applyFont="1" applyFill="1" applyBorder="1" applyAlignment="1">
      <alignment horizontal="center" vertical="center"/>
    </xf>
    <xf numFmtId="167" fontId="2" fillId="7" borderId="1" xfId="0" applyNumberFormat="1" applyFont="1" applyFill="1" applyBorder="1" applyAlignment="1">
      <alignment horizontal="center" vertical="center"/>
    </xf>
    <xf numFmtId="167" fontId="2" fillId="6" borderId="1" xfId="0" applyNumberFormat="1" applyFont="1" applyFill="1" applyBorder="1" applyAlignment="1">
      <alignment horizontal="center" vertical="center" textRotation="90" wrapText="1"/>
    </xf>
    <xf numFmtId="167" fontId="2" fillId="8" borderId="1" xfId="0" applyNumberFormat="1" applyFont="1" applyFill="1" applyBorder="1" applyAlignment="1">
      <alignment horizontal="left" vertical="center" wrapText="1"/>
    </xf>
    <xf numFmtId="167" fontId="2" fillId="8" borderId="1" xfId="0" applyNumberFormat="1" applyFont="1" applyFill="1" applyBorder="1" applyAlignment="1">
      <alignment horizontal="left" vertical="center"/>
    </xf>
    <xf numFmtId="167" fontId="2" fillId="8" borderId="5" xfId="0" applyNumberFormat="1" applyFont="1" applyFill="1" applyBorder="1" applyAlignment="1">
      <alignment horizontal="left" vertical="center"/>
    </xf>
    <xf numFmtId="167" fontId="2" fillId="8" borderId="6" xfId="0" applyNumberFormat="1" applyFont="1" applyFill="1" applyBorder="1" applyAlignment="1">
      <alignment horizontal="left" vertical="center"/>
    </xf>
    <xf numFmtId="167" fontId="2" fillId="8" borderId="7" xfId="0" applyNumberFormat="1" applyFont="1" applyFill="1" applyBorder="1" applyAlignment="1">
      <alignment horizontal="left" vertical="center"/>
    </xf>
    <xf numFmtId="167" fontId="1" fillId="8" borderId="1" xfId="0" applyNumberFormat="1" applyFont="1" applyFill="1" applyBorder="1" applyAlignment="1">
      <alignment horizontal="center" vertical="center"/>
    </xf>
    <xf numFmtId="1" fontId="1" fillId="0" borderId="1" xfId="8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1" fontId="1" fillId="11" borderId="3" xfId="0" applyNumberFormat="1" applyFon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left" vertical="center" wrapText="1"/>
    </xf>
    <xf numFmtId="49" fontId="1" fillId="0" borderId="1" xfId="8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1" xfId="8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67" fontId="2" fillId="9" borderId="1" xfId="0" applyNumberFormat="1" applyFont="1" applyFill="1" applyBorder="1" applyAlignment="1">
      <alignment horizontal="left" vertical="center" wrapText="1"/>
    </xf>
    <xf numFmtId="167" fontId="2" fillId="10" borderId="1" xfId="0" applyNumberFormat="1" applyFont="1" applyFill="1" applyBorder="1" applyAlignment="1">
      <alignment horizontal="left" vertical="center" wrapText="1"/>
    </xf>
    <xf numFmtId="167" fontId="2" fillId="6" borderId="1" xfId="0" applyNumberFormat="1" applyFont="1" applyFill="1" applyBorder="1" applyAlignment="1">
      <alignment horizontal="left" vertical="center" wrapText="1"/>
    </xf>
    <xf numFmtId="2" fontId="6" fillId="5" borderId="1" xfId="0" applyNumberFormat="1" applyFont="1" applyFill="1" applyBorder="1" applyAlignment="1">
      <alignment horizontal="left" vertical="center" wrapText="1"/>
    </xf>
    <xf numFmtId="1" fontId="1" fillId="0" borderId="1" xfId="8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/>
    </xf>
    <xf numFmtId="49" fontId="1" fillId="11" borderId="1" xfId="7" applyNumberFormat="1" applyFont="1" applyFill="1" applyBorder="1" applyAlignment="1">
      <alignment horizontal="center" vertical="center"/>
    </xf>
    <xf numFmtId="49" fontId="4" fillId="11" borderId="1" xfId="7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/>
    </xf>
    <xf numFmtId="0" fontId="13" fillId="5" borderId="1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" fillId="11" borderId="2" xfId="7" applyNumberFormat="1" applyFont="1" applyFill="1" applyBorder="1" applyAlignment="1">
      <alignment horizontal="center" vertical="center"/>
    </xf>
    <xf numFmtId="49" fontId="1" fillId="11" borderId="3" xfId="7" applyNumberFormat="1" applyFont="1" applyFill="1" applyBorder="1" applyAlignment="1">
      <alignment horizontal="center" vertical="center"/>
    </xf>
    <xf numFmtId="49" fontId="1" fillId="11" borderId="4" xfId="7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166" fontId="2" fillId="3" borderId="4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49" fontId="1" fillId="11" borderId="1" xfId="7" applyNumberFormat="1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top"/>
    </xf>
    <xf numFmtId="0" fontId="3" fillId="7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center" textRotation="90"/>
    </xf>
    <xf numFmtId="0" fontId="1" fillId="8" borderId="1" xfId="0" applyFont="1" applyFill="1" applyBorder="1" applyAlignment="1">
      <alignment horizontal="left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2" fillId="6" borderId="4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1" fillId="11" borderId="2" xfId="0" applyFont="1" applyFill="1" applyBorder="1" applyAlignment="1">
      <alignment horizontal="left" vertical="center" wrapText="1"/>
    </xf>
    <xf numFmtId="0" fontId="1" fillId="11" borderId="4" xfId="0" applyFont="1" applyFill="1" applyBorder="1" applyAlignment="1">
      <alignment horizontal="left" vertical="center" wrapText="1"/>
    </xf>
    <xf numFmtId="49" fontId="1" fillId="11" borderId="2" xfId="6" applyNumberFormat="1" applyFont="1" applyFill="1" applyBorder="1" applyAlignment="1">
      <alignment horizontal="center" vertical="center"/>
    </xf>
    <xf numFmtId="49" fontId="1" fillId="11" borderId="4" xfId="6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49" fontId="1" fillId="11" borderId="1" xfId="6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11" borderId="1" xfId="6" applyNumberFormat="1" applyFont="1" applyFill="1" applyBorder="1" applyAlignment="1">
      <alignment horizontal="center" vertical="center"/>
    </xf>
    <xf numFmtId="166" fontId="11" fillId="0" borderId="2" xfId="0" applyNumberFormat="1" applyFont="1" applyBorder="1" applyAlignment="1">
      <alignment horizontal="left" vertical="center" wrapText="1"/>
    </xf>
    <xf numFmtId="166" fontId="11" fillId="0" borderId="4" xfId="0" applyNumberFormat="1" applyFont="1" applyBorder="1" applyAlignment="1">
      <alignment horizontal="left" vertical="center" wrapText="1"/>
    </xf>
    <xf numFmtId="1" fontId="11" fillId="11" borderId="2" xfId="0" applyNumberFormat="1" applyFont="1" applyFill="1" applyBorder="1" applyAlignment="1">
      <alignment horizontal="center" vertical="center"/>
    </xf>
    <xf numFmtId="1" fontId="11" fillId="11" borderId="4" xfId="0" applyNumberFormat="1" applyFont="1" applyFill="1" applyBorder="1" applyAlignment="1">
      <alignment horizontal="center" vertical="center"/>
    </xf>
    <xf numFmtId="49" fontId="11" fillId="11" borderId="1" xfId="6" applyNumberFormat="1" applyFont="1" applyFill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left" vertical="center" wrapText="1"/>
    </xf>
    <xf numFmtId="1" fontId="11" fillId="11" borderId="3" xfId="0" applyNumberFormat="1" applyFont="1" applyFill="1" applyBorder="1" applyAlignment="1">
      <alignment horizontal="center" vertical="center"/>
    </xf>
    <xf numFmtId="0" fontId="0" fillId="0" borderId="1" xfId="0" applyBorder="1"/>
    <xf numFmtId="49" fontId="3" fillId="6" borderId="2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5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49" fontId="11" fillId="11" borderId="2" xfId="6" applyNumberFormat="1" applyFont="1" applyFill="1" applyBorder="1" applyAlignment="1">
      <alignment horizontal="center" vertical="center" wrapText="1"/>
    </xf>
    <xf numFmtId="49" fontId="11" fillId="11" borderId="3" xfId="6" applyNumberFormat="1" applyFont="1" applyFill="1" applyBorder="1" applyAlignment="1">
      <alignment horizontal="center" vertical="center" wrapText="1"/>
    </xf>
    <xf numFmtId="49" fontId="11" fillId="11" borderId="4" xfId="6" applyNumberFormat="1" applyFont="1" applyFill="1" applyBorder="1" applyAlignment="1">
      <alignment horizontal="center" vertical="center" wrapText="1"/>
    </xf>
    <xf numFmtId="166" fontId="11" fillId="0" borderId="2" xfId="0" applyNumberFormat="1" applyFont="1" applyBorder="1" applyAlignment="1">
      <alignment vertical="center" wrapText="1"/>
    </xf>
    <xf numFmtId="166" fontId="11" fillId="0" borderId="3" xfId="0" applyNumberFormat="1" applyFont="1" applyBorder="1" applyAlignment="1">
      <alignment vertical="center" wrapText="1"/>
    </xf>
    <xf numFmtId="166" fontId="11" fillId="0" borderId="4" xfId="0" applyNumberFormat="1" applyFont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6" fontId="3" fillId="3" borderId="2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49" fontId="2" fillId="5" borderId="5" xfId="0" applyNumberFormat="1" applyFont="1" applyFill="1" applyBorder="1" applyAlignment="1">
      <alignment horizontal="center" vertical="center"/>
    </xf>
    <xf numFmtId="49" fontId="2" fillId="5" borderId="6" xfId="0" applyNumberFormat="1" applyFont="1" applyFill="1" applyBorder="1" applyAlignment="1">
      <alignment horizontal="center" vertical="center"/>
    </xf>
    <xf numFmtId="49" fontId="2" fillId="5" borderId="7" xfId="0" applyNumberFormat="1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6" xfId="0" applyNumberFormat="1" applyFont="1" applyFill="1" applyBorder="1" applyAlignment="1">
      <alignment horizontal="center" vertical="center"/>
    </xf>
    <xf numFmtId="49" fontId="2" fillId="6" borderId="7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6" borderId="1" xfId="4" applyFont="1" applyFill="1" applyBorder="1" applyAlignment="1">
      <alignment horizontal="center" vertical="center" textRotation="90" wrapText="1"/>
    </xf>
    <xf numFmtId="0" fontId="3" fillId="8" borderId="1" xfId="4" applyFont="1" applyFill="1" applyBorder="1" applyAlignment="1">
      <alignment horizontal="left" vertical="center"/>
    </xf>
    <xf numFmtId="0" fontId="3" fillId="8" borderId="1" xfId="4" applyFont="1" applyFill="1" applyBorder="1" applyAlignment="1">
      <alignment horizontal="left" vertical="center" wrapText="1"/>
    </xf>
    <xf numFmtId="0" fontId="3" fillId="8" borderId="5" xfId="4" applyFont="1" applyFill="1" applyBorder="1" applyAlignment="1">
      <alignment horizontal="left" vertical="center"/>
    </xf>
    <xf numFmtId="0" fontId="3" fillId="8" borderId="6" xfId="4" applyFont="1" applyFill="1" applyBorder="1" applyAlignment="1">
      <alignment horizontal="left" vertical="center"/>
    </xf>
    <xf numFmtId="0" fontId="3" fillId="8" borderId="7" xfId="4" applyFont="1" applyFill="1" applyBorder="1" applyAlignment="1">
      <alignment horizontal="left" vertical="center"/>
    </xf>
    <xf numFmtId="1" fontId="1" fillId="0" borderId="2" xfId="0" applyNumberFormat="1" applyFont="1" applyBorder="1" applyAlignment="1">
      <alignment horizontal="left" vertical="center" wrapText="1"/>
    </xf>
    <xf numFmtId="1" fontId="1" fillId="0" borderId="4" xfId="0" applyNumberFormat="1" applyFont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49" fontId="1" fillId="11" borderId="1" xfId="3" applyNumberFormat="1" applyFont="1" applyFill="1" applyBorder="1" applyAlignment="1">
      <alignment horizontal="center" vertical="center" wrapText="1"/>
    </xf>
    <xf numFmtId="49" fontId="2" fillId="6" borderId="3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" fillId="11" borderId="2" xfId="3" applyNumberFormat="1" applyFont="1" applyFill="1" applyBorder="1" applyAlignment="1">
      <alignment horizontal="center" vertical="center" wrapText="1"/>
    </xf>
    <xf numFmtId="49" fontId="1" fillId="11" borderId="3" xfId="3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 textRotation="90" wrapText="1"/>
    </xf>
    <xf numFmtId="0" fontId="1" fillId="11" borderId="9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wrapText="1"/>
    </xf>
    <xf numFmtId="49" fontId="1" fillId="11" borderId="1" xfId="2" applyNumberFormat="1" applyFont="1" applyFill="1" applyBorder="1" applyAlignment="1">
      <alignment horizontal="center" vertical="center" wrapText="1"/>
    </xf>
    <xf numFmtId="0" fontId="7" fillId="11" borderId="1" xfId="2" applyFont="1" applyFill="1" applyBorder="1"/>
    <xf numFmtId="166" fontId="1" fillId="0" borderId="1" xfId="0" applyNumberFormat="1" applyFont="1" applyFill="1" applyBorder="1" applyAlignment="1">
      <alignment horizontal="left" vertical="center" wrapText="1"/>
    </xf>
    <xf numFmtId="1" fontId="1" fillId="11" borderId="1" xfId="0" applyNumberFormat="1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center" vertical="center" wrapText="1"/>
    </xf>
  </cellXfs>
  <cellStyles count="11">
    <cellStyle name="Įprastas" xfId="0" builtinId="0"/>
    <cellStyle name="Kablelis" xfId="5" builtinId="3"/>
    <cellStyle name="Kablelis 2" xfId="1"/>
    <cellStyle name="Normal_1 programa (11.14) 2" xfId="2"/>
    <cellStyle name="Normal_2 programa (11.14)" xfId="3"/>
    <cellStyle name="Normal_3 programa (11.15)" xfId="6"/>
    <cellStyle name="Normal_3_1 Programos 1 lentele" xfId="10"/>
    <cellStyle name="Normal_4 programa (11.13)" xfId="9"/>
    <cellStyle name="Normal_5 programa (11.14)" xfId="7"/>
    <cellStyle name="Normal_6 programa" xfId="8"/>
    <cellStyle name="Normal_Sheet1 2" xfId="4"/>
  </cellStyles>
  <dxfs count="14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65"/>
  <sheetViews>
    <sheetView tabSelected="1" zoomScale="130" zoomScaleNormal="130" workbookViewId="0">
      <selection activeCell="F422" sqref="F422"/>
    </sheetView>
  </sheetViews>
  <sheetFormatPr defaultColWidth="9.140625" defaultRowHeight="11.25" x14ac:dyDescent="0.2"/>
  <cols>
    <col min="1" max="1" width="2.5703125" style="1" customWidth="1"/>
    <col min="2" max="3" width="2.7109375" style="1" customWidth="1"/>
    <col min="4" max="4" width="26.42578125" style="1" customWidth="1"/>
    <col min="5" max="5" width="6.28515625" style="5" customWidth="1"/>
    <col min="6" max="6" width="6.28515625" style="1" customWidth="1"/>
    <col min="7" max="7" width="5.5703125" style="1" customWidth="1"/>
    <col min="8" max="8" width="5.28515625" style="1" customWidth="1"/>
    <col min="9" max="9" width="23.42578125" style="1" customWidth="1"/>
    <col min="10" max="10" width="4.140625" style="1" customWidth="1"/>
    <col min="11" max="11" width="7.140625" style="1" customWidth="1"/>
    <col min="12" max="16384" width="9.140625" style="1"/>
  </cols>
  <sheetData>
    <row r="2" spans="1:13" s="2" customFormat="1" ht="10.5" x14ac:dyDescent="0.2">
      <c r="A2" s="170" t="s">
        <v>19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</row>
    <row r="3" spans="1:13" ht="22.9" customHeight="1" x14ac:dyDescent="0.2">
      <c r="A3" s="171" t="s">
        <v>58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</row>
    <row r="4" spans="1:13" ht="43.9" customHeight="1" x14ac:dyDescent="0.2">
      <c r="A4" s="172" t="s">
        <v>0</v>
      </c>
      <c r="B4" s="172" t="s">
        <v>1</v>
      </c>
      <c r="C4" s="172" t="s">
        <v>2</v>
      </c>
      <c r="D4" s="173" t="s">
        <v>3</v>
      </c>
      <c r="E4" s="172" t="s">
        <v>4</v>
      </c>
      <c r="F4" s="172" t="s">
        <v>5</v>
      </c>
      <c r="G4" s="174" t="s">
        <v>59</v>
      </c>
      <c r="H4" s="335" t="s">
        <v>60</v>
      </c>
      <c r="I4" s="175" t="s">
        <v>61</v>
      </c>
      <c r="J4" s="175"/>
      <c r="K4" s="175"/>
    </row>
    <row r="5" spans="1:13" ht="40.9" customHeight="1" x14ac:dyDescent="0.2">
      <c r="A5" s="172"/>
      <c r="B5" s="172"/>
      <c r="C5" s="172"/>
      <c r="D5" s="173"/>
      <c r="E5" s="172"/>
      <c r="F5" s="172"/>
      <c r="G5" s="174"/>
      <c r="H5" s="336"/>
      <c r="I5" s="41" t="s">
        <v>62</v>
      </c>
      <c r="J5" s="44" t="s">
        <v>6</v>
      </c>
      <c r="K5" s="44" t="s">
        <v>63</v>
      </c>
    </row>
    <row r="6" spans="1:13" ht="15" customHeight="1" x14ac:dyDescent="0.2">
      <c r="A6" s="167" t="s">
        <v>38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3"/>
    </row>
    <row r="7" spans="1:13" ht="15" customHeight="1" x14ac:dyDescent="0.2">
      <c r="A7" s="242" t="s">
        <v>20</v>
      </c>
      <c r="B7" s="242"/>
      <c r="C7" s="242"/>
      <c r="D7" s="242"/>
      <c r="E7" s="242"/>
      <c r="F7" s="242"/>
      <c r="G7" s="242"/>
      <c r="H7" s="242"/>
      <c r="I7" s="242"/>
      <c r="J7" s="242"/>
      <c r="K7" s="242"/>
      <c r="L7" s="3"/>
    </row>
    <row r="8" spans="1:13" ht="15" customHeight="1" x14ac:dyDescent="0.2">
      <c r="A8" s="19" t="s">
        <v>12</v>
      </c>
      <c r="B8" s="243" t="s">
        <v>39</v>
      </c>
      <c r="C8" s="243"/>
      <c r="D8" s="243"/>
      <c r="E8" s="243"/>
      <c r="F8" s="243"/>
      <c r="G8" s="243"/>
      <c r="H8" s="243"/>
      <c r="I8" s="243"/>
      <c r="J8" s="243"/>
      <c r="K8" s="243"/>
      <c r="L8" s="3"/>
    </row>
    <row r="9" spans="1:13" ht="15" customHeight="1" x14ac:dyDescent="0.2">
      <c r="A9" s="20" t="s">
        <v>12</v>
      </c>
      <c r="B9" s="18" t="s">
        <v>12</v>
      </c>
      <c r="C9" s="214" t="s">
        <v>24</v>
      </c>
      <c r="D9" s="214"/>
      <c r="E9" s="214"/>
      <c r="F9" s="214"/>
      <c r="G9" s="214"/>
      <c r="H9" s="214"/>
      <c r="I9" s="214"/>
      <c r="J9" s="214"/>
      <c r="K9" s="214"/>
      <c r="L9" s="3"/>
    </row>
    <row r="10" spans="1:13" ht="11.25" customHeight="1" x14ac:dyDescent="0.2">
      <c r="A10" s="146" t="s">
        <v>12</v>
      </c>
      <c r="B10" s="147" t="s">
        <v>12</v>
      </c>
      <c r="C10" s="148" t="s">
        <v>12</v>
      </c>
      <c r="D10" s="337" t="s">
        <v>32</v>
      </c>
      <c r="E10" s="338" t="s">
        <v>47</v>
      </c>
      <c r="F10" s="29" t="s">
        <v>21</v>
      </c>
      <c r="G10" s="12">
        <v>2162.1999999999998</v>
      </c>
      <c r="H10" s="12">
        <v>2150</v>
      </c>
      <c r="I10" s="149" t="s">
        <v>35</v>
      </c>
      <c r="J10" s="156">
        <v>5</v>
      </c>
      <c r="K10" s="156">
        <v>5</v>
      </c>
      <c r="L10" s="3"/>
      <c r="M10" s="9"/>
    </row>
    <row r="11" spans="1:13" x14ac:dyDescent="0.2">
      <c r="A11" s="146"/>
      <c r="B11" s="147"/>
      <c r="C11" s="148"/>
      <c r="D11" s="337"/>
      <c r="E11" s="338"/>
      <c r="F11" s="29" t="s">
        <v>42</v>
      </c>
      <c r="G11" s="12">
        <v>3209.4</v>
      </c>
      <c r="H11" s="12">
        <v>3188</v>
      </c>
      <c r="I11" s="149"/>
      <c r="J11" s="187"/>
      <c r="K11" s="187"/>
      <c r="L11" s="3"/>
      <c r="M11" s="9"/>
    </row>
    <row r="12" spans="1:13" x14ac:dyDescent="0.2">
      <c r="A12" s="146"/>
      <c r="B12" s="147"/>
      <c r="C12" s="148"/>
      <c r="D12" s="337"/>
      <c r="E12" s="338"/>
      <c r="F12" s="29" t="s">
        <v>23</v>
      </c>
      <c r="G12" s="12">
        <v>147.4</v>
      </c>
      <c r="H12" s="12">
        <v>145</v>
      </c>
      <c r="I12" s="149"/>
      <c r="J12" s="187"/>
      <c r="K12" s="187"/>
      <c r="L12" s="3"/>
      <c r="M12" s="9"/>
    </row>
    <row r="13" spans="1:13" ht="22.5" x14ac:dyDescent="0.2">
      <c r="A13" s="146"/>
      <c r="B13" s="147"/>
      <c r="C13" s="148"/>
      <c r="D13" s="337"/>
      <c r="E13" s="338"/>
      <c r="F13" s="30" t="s">
        <v>22</v>
      </c>
      <c r="G13" s="12">
        <v>115.6</v>
      </c>
      <c r="H13" s="12">
        <v>111</v>
      </c>
      <c r="I13" s="149"/>
      <c r="J13" s="187"/>
      <c r="K13" s="187"/>
      <c r="L13" s="3"/>
    </row>
    <row r="14" spans="1:13" x14ac:dyDescent="0.2">
      <c r="A14" s="146"/>
      <c r="B14" s="147"/>
      <c r="C14" s="148"/>
      <c r="D14" s="337"/>
      <c r="E14" s="339"/>
      <c r="F14" s="31" t="s">
        <v>7</v>
      </c>
      <c r="G14" s="13">
        <f t="shared" ref="G14:H14" si="0">SUM(G10:G13)</f>
        <v>5634.6</v>
      </c>
      <c r="H14" s="13">
        <f t="shared" si="0"/>
        <v>5594</v>
      </c>
      <c r="I14" s="149"/>
      <c r="J14" s="157"/>
      <c r="K14" s="157"/>
      <c r="L14" s="3"/>
    </row>
    <row r="15" spans="1:13" x14ac:dyDescent="0.2">
      <c r="A15" s="146" t="s">
        <v>12</v>
      </c>
      <c r="B15" s="147" t="s">
        <v>12</v>
      </c>
      <c r="C15" s="148" t="s">
        <v>14</v>
      </c>
      <c r="D15" s="337" t="s">
        <v>33</v>
      </c>
      <c r="E15" s="338" t="s">
        <v>41</v>
      </c>
      <c r="F15" s="29" t="s">
        <v>21</v>
      </c>
      <c r="G15" s="12">
        <v>800</v>
      </c>
      <c r="H15" s="12">
        <v>780</v>
      </c>
      <c r="I15" s="340" t="s">
        <v>29</v>
      </c>
      <c r="J15" s="156">
        <v>2</v>
      </c>
      <c r="K15" s="156">
        <v>2</v>
      </c>
      <c r="L15" s="3"/>
    </row>
    <row r="16" spans="1:13" x14ac:dyDescent="0.2">
      <c r="A16" s="146"/>
      <c r="B16" s="147"/>
      <c r="C16" s="148"/>
      <c r="D16" s="337"/>
      <c r="E16" s="338"/>
      <c r="F16" s="29" t="s">
        <v>44</v>
      </c>
      <c r="G16" s="12">
        <v>14</v>
      </c>
      <c r="H16" s="12">
        <v>57.7</v>
      </c>
      <c r="I16" s="340"/>
      <c r="J16" s="187"/>
      <c r="K16" s="187"/>
      <c r="L16" s="3"/>
    </row>
    <row r="17" spans="1:12" ht="22.5" x14ac:dyDescent="0.2">
      <c r="A17" s="146"/>
      <c r="B17" s="147"/>
      <c r="C17" s="148"/>
      <c r="D17" s="337"/>
      <c r="E17" s="338"/>
      <c r="F17" s="30" t="s">
        <v>22</v>
      </c>
      <c r="G17" s="12">
        <v>40.9</v>
      </c>
      <c r="H17" s="12">
        <v>35</v>
      </c>
      <c r="I17" s="340"/>
      <c r="J17" s="187"/>
      <c r="K17" s="187"/>
      <c r="L17" s="3"/>
    </row>
    <row r="18" spans="1:12" x14ac:dyDescent="0.2">
      <c r="A18" s="146"/>
      <c r="B18" s="147"/>
      <c r="C18" s="148"/>
      <c r="D18" s="337"/>
      <c r="E18" s="338"/>
      <c r="F18" s="30" t="s">
        <v>42</v>
      </c>
      <c r="G18" s="12">
        <v>31.5</v>
      </c>
      <c r="H18" s="12">
        <v>28</v>
      </c>
      <c r="I18" s="340"/>
      <c r="J18" s="187"/>
      <c r="K18" s="187"/>
      <c r="L18" s="3"/>
    </row>
    <row r="19" spans="1:12" x14ac:dyDescent="0.2">
      <c r="A19" s="146"/>
      <c r="B19" s="147"/>
      <c r="C19" s="148"/>
      <c r="D19" s="337"/>
      <c r="E19" s="338"/>
      <c r="F19" s="31" t="s">
        <v>7</v>
      </c>
      <c r="G19" s="14">
        <f t="shared" ref="G19:H19" si="1">SUM(G15:G18)</f>
        <v>886.4</v>
      </c>
      <c r="H19" s="14">
        <f t="shared" si="1"/>
        <v>900.7</v>
      </c>
      <c r="I19" s="340"/>
      <c r="J19" s="157"/>
      <c r="K19" s="157"/>
      <c r="L19" s="3"/>
    </row>
    <row r="20" spans="1:12" ht="11.45" customHeight="1" x14ac:dyDescent="0.2">
      <c r="A20" s="146" t="s">
        <v>12</v>
      </c>
      <c r="B20" s="147" t="s">
        <v>12</v>
      </c>
      <c r="C20" s="148" t="s">
        <v>13</v>
      </c>
      <c r="D20" s="337" t="s">
        <v>45</v>
      </c>
      <c r="E20" s="338" t="s">
        <v>36</v>
      </c>
      <c r="F20" s="30" t="s">
        <v>42</v>
      </c>
      <c r="G20" s="12">
        <v>2.1</v>
      </c>
      <c r="H20" s="12">
        <v>2.1</v>
      </c>
      <c r="I20" s="337" t="s">
        <v>30</v>
      </c>
      <c r="J20" s="156">
        <v>90</v>
      </c>
      <c r="K20" s="156">
        <v>88</v>
      </c>
      <c r="L20" s="3"/>
    </row>
    <row r="21" spans="1:12" ht="11.45" customHeight="1" x14ac:dyDescent="0.2">
      <c r="A21" s="146"/>
      <c r="B21" s="147"/>
      <c r="C21" s="148"/>
      <c r="D21" s="337"/>
      <c r="E21" s="338"/>
      <c r="F21" s="31" t="s">
        <v>7</v>
      </c>
      <c r="G21" s="14">
        <f t="shared" ref="G21:H21" si="2">SUM(G20:G20)</f>
        <v>2.1</v>
      </c>
      <c r="H21" s="14">
        <f t="shared" si="2"/>
        <v>2.1</v>
      </c>
      <c r="I21" s="337"/>
      <c r="J21" s="157"/>
      <c r="K21" s="157"/>
      <c r="L21" s="3"/>
    </row>
    <row r="22" spans="1:12" s="28" customFormat="1" ht="12" customHeight="1" x14ac:dyDescent="0.2">
      <c r="A22" s="146" t="s">
        <v>12</v>
      </c>
      <c r="B22" s="147" t="s">
        <v>12</v>
      </c>
      <c r="C22" s="148" t="s">
        <v>15</v>
      </c>
      <c r="D22" s="337" t="s">
        <v>48</v>
      </c>
      <c r="E22" s="159" t="s">
        <v>57</v>
      </c>
      <c r="F22" s="29" t="s">
        <v>21</v>
      </c>
      <c r="G22" s="12">
        <v>5.9</v>
      </c>
      <c r="H22" s="12">
        <v>9.6</v>
      </c>
      <c r="I22" s="37" t="s">
        <v>51</v>
      </c>
      <c r="J22" s="27">
        <v>4</v>
      </c>
      <c r="K22" s="27">
        <v>5</v>
      </c>
    </row>
    <row r="23" spans="1:12" s="28" customFormat="1" ht="33.75" customHeight="1" x14ac:dyDescent="0.2">
      <c r="A23" s="146"/>
      <c r="B23" s="147"/>
      <c r="C23" s="148"/>
      <c r="D23" s="337"/>
      <c r="E23" s="159"/>
      <c r="F23" s="31" t="s">
        <v>7</v>
      </c>
      <c r="G23" s="14">
        <f t="shared" ref="G23:H23" si="3">SUM(G22:G22)</f>
        <v>5.9</v>
      </c>
      <c r="H23" s="14">
        <f t="shared" si="3"/>
        <v>9.6</v>
      </c>
      <c r="I23" s="37" t="s">
        <v>52</v>
      </c>
      <c r="J23" s="38">
        <v>2</v>
      </c>
      <c r="K23" s="38">
        <v>0</v>
      </c>
    </row>
    <row r="24" spans="1:12" s="28" customFormat="1" ht="9.6" customHeight="1" x14ac:dyDescent="0.2">
      <c r="A24" s="146" t="s">
        <v>12</v>
      </c>
      <c r="B24" s="147" t="s">
        <v>12</v>
      </c>
      <c r="C24" s="148" t="s">
        <v>46</v>
      </c>
      <c r="D24" s="239" t="s">
        <v>49</v>
      </c>
      <c r="E24" s="159" t="s">
        <v>57</v>
      </c>
      <c r="F24" s="29" t="s">
        <v>21</v>
      </c>
      <c r="G24" s="12"/>
      <c r="H24" s="12"/>
      <c r="I24" s="341" t="s">
        <v>50</v>
      </c>
      <c r="J24" s="156">
        <v>2</v>
      </c>
      <c r="K24" s="144">
        <v>2</v>
      </c>
    </row>
    <row r="25" spans="1:12" s="28" customFormat="1" ht="9.6" customHeight="1" x14ac:dyDescent="0.2">
      <c r="A25" s="146"/>
      <c r="B25" s="147"/>
      <c r="C25" s="148"/>
      <c r="D25" s="239"/>
      <c r="E25" s="159"/>
      <c r="F25" s="31" t="s">
        <v>7</v>
      </c>
      <c r="G25" s="14">
        <f t="shared" ref="G25:H25" si="4">SUM(G24:G24)</f>
        <v>0</v>
      </c>
      <c r="H25" s="14">
        <f t="shared" si="4"/>
        <v>0</v>
      </c>
      <c r="I25" s="341"/>
      <c r="J25" s="157"/>
      <c r="K25" s="145"/>
    </row>
    <row r="26" spans="1:12" s="28" customFormat="1" ht="11.65" customHeight="1" x14ac:dyDescent="0.2">
      <c r="A26" s="146" t="s">
        <v>12</v>
      </c>
      <c r="B26" s="147" t="s">
        <v>12</v>
      </c>
      <c r="C26" s="148" t="s">
        <v>54</v>
      </c>
      <c r="D26" s="239" t="s">
        <v>55</v>
      </c>
      <c r="E26" s="159" t="s">
        <v>57</v>
      </c>
      <c r="F26" s="36" t="s">
        <v>21</v>
      </c>
      <c r="G26" s="12">
        <v>1</v>
      </c>
      <c r="H26" s="92">
        <v>0</v>
      </c>
      <c r="I26" s="341" t="s">
        <v>56</v>
      </c>
      <c r="J26" s="156">
        <v>1</v>
      </c>
      <c r="K26" s="144">
        <v>0</v>
      </c>
    </row>
    <row r="27" spans="1:12" s="28" customFormat="1" ht="9.6" customHeight="1" x14ac:dyDescent="0.2">
      <c r="A27" s="146"/>
      <c r="B27" s="147"/>
      <c r="C27" s="148"/>
      <c r="D27" s="239"/>
      <c r="E27" s="159"/>
      <c r="F27" s="31" t="s">
        <v>7</v>
      </c>
      <c r="G27" s="14">
        <f t="shared" ref="G27:H27" si="5">SUM(G26:G26)</f>
        <v>1</v>
      </c>
      <c r="H27" s="14">
        <f t="shared" si="5"/>
        <v>0</v>
      </c>
      <c r="I27" s="341"/>
      <c r="J27" s="157"/>
      <c r="K27" s="145"/>
    </row>
    <row r="28" spans="1:12" ht="14.25" customHeight="1" x14ac:dyDescent="0.2">
      <c r="A28" s="20" t="s">
        <v>12</v>
      </c>
      <c r="B28" s="18" t="s">
        <v>12</v>
      </c>
      <c r="C28" s="147" t="s">
        <v>8</v>
      </c>
      <c r="D28" s="147"/>
      <c r="E28" s="147"/>
      <c r="F28" s="147"/>
      <c r="G28" s="21">
        <f>SUM(G14+G19+G21+G23+G25+G27)</f>
        <v>6530</v>
      </c>
      <c r="H28" s="21">
        <f t="shared" ref="H28" si="6">SUM(H14+H19+H21+H23+H25+H27)</f>
        <v>6506.4000000000005</v>
      </c>
      <c r="I28" s="22" t="s">
        <v>16</v>
      </c>
      <c r="J28" s="22" t="s">
        <v>16</v>
      </c>
      <c r="K28" s="22" t="s">
        <v>16</v>
      </c>
    </row>
    <row r="29" spans="1:12" ht="15" customHeight="1" x14ac:dyDescent="0.2">
      <c r="A29" s="19" t="s">
        <v>12</v>
      </c>
      <c r="B29" s="23">
        <v>2</v>
      </c>
      <c r="C29" s="214" t="s">
        <v>25</v>
      </c>
      <c r="D29" s="214"/>
      <c r="E29" s="214"/>
      <c r="F29" s="214"/>
      <c r="G29" s="214"/>
      <c r="H29" s="214"/>
      <c r="I29" s="214"/>
      <c r="J29" s="214"/>
      <c r="K29" s="214"/>
      <c r="L29" s="3"/>
    </row>
    <row r="30" spans="1:12" x14ac:dyDescent="0.2">
      <c r="A30" s="146" t="s">
        <v>12</v>
      </c>
      <c r="B30" s="147" t="s">
        <v>14</v>
      </c>
      <c r="C30" s="148" t="s">
        <v>12</v>
      </c>
      <c r="D30" s="337" t="s">
        <v>34</v>
      </c>
      <c r="E30" s="338" t="s">
        <v>37</v>
      </c>
      <c r="F30" s="30" t="s">
        <v>21</v>
      </c>
      <c r="G30" s="12">
        <v>65</v>
      </c>
      <c r="H30" s="12">
        <v>63</v>
      </c>
      <c r="I30" s="340" t="s">
        <v>40</v>
      </c>
      <c r="J30" s="156">
        <v>700</v>
      </c>
      <c r="K30" s="156">
        <v>688</v>
      </c>
      <c r="L30" s="3"/>
    </row>
    <row r="31" spans="1:12" x14ac:dyDescent="0.2">
      <c r="A31" s="146"/>
      <c r="B31" s="147"/>
      <c r="C31" s="148"/>
      <c r="D31" s="337"/>
      <c r="E31" s="338"/>
      <c r="F31" s="30" t="s">
        <v>42</v>
      </c>
      <c r="G31" s="12">
        <v>24.5</v>
      </c>
      <c r="H31" s="12">
        <v>24</v>
      </c>
      <c r="I31" s="340"/>
      <c r="J31" s="187"/>
      <c r="K31" s="187"/>
      <c r="L31" s="3"/>
    </row>
    <row r="32" spans="1:12" ht="22.5" x14ac:dyDescent="0.2">
      <c r="A32" s="146"/>
      <c r="B32" s="147"/>
      <c r="C32" s="148"/>
      <c r="D32" s="337"/>
      <c r="E32" s="338"/>
      <c r="F32" s="30" t="s">
        <v>22</v>
      </c>
      <c r="G32" s="12">
        <v>5.2</v>
      </c>
      <c r="H32" s="12">
        <v>5</v>
      </c>
      <c r="I32" s="340"/>
      <c r="J32" s="187"/>
      <c r="K32" s="187"/>
      <c r="L32" s="3"/>
    </row>
    <row r="33" spans="1:23" x14ac:dyDescent="0.2">
      <c r="A33" s="146"/>
      <c r="B33" s="147"/>
      <c r="C33" s="148"/>
      <c r="D33" s="337"/>
      <c r="E33" s="338"/>
      <c r="F33" s="31" t="s">
        <v>7</v>
      </c>
      <c r="G33" s="14">
        <f>SUM(G30:G32)</f>
        <v>94.7</v>
      </c>
      <c r="H33" s="14">
        <f>SUM(H30:H32)</f>
        <v>92</v>
      </c>
      <c r="I33" s="340"/>
      <c r="J33" s="157"/>
      <c r="K33" s="157"/>
      <c r="L33" s="3"/>
    </row>
    <row r="34" spans="1:23" x14ac:dyDescent="0.2">
      <c r="A34" s="146" t="s">
        <v>12</v>
      </c>
      <c r="B34" s="147" t="s">
        <v>14</v>
      </c>
      <c r="C34" s="148" t="s">
        <v>14</v>
      </c>
      <c r="D34" s="337" t="s">
        <v>17</v>
      </c>
      <c r="E34" s="338" t="s">
        <v>53</v>
      </c>
      <c r="F34" s="30" t="s">
        <v>21</v>
      </c>
      <c r="G34" s="12">
        <v>62</v>
      </c>
      <c r="H34" s="15">
        <v>55</v>
      </c>
      <c r="I34" s="340" t="s">
        <v>31</v>
      </c>
      <c r="J34" s="156">
        <v>420</v>
      </c>
      <c r="K34" s="156">
        <v>410</v>
      </c>
      <c r="L34" s="3"/>
    </row>
    <row r="35" spans="1:23" x14ac:dyDescent="0.2">
      <c r="A35" s="146"/>
      <c r="B35" s="147"/>
      <c r="C35" s="148"/>
      <c r="D35" s="337"/>
      <c r="E35" s="338"/>
      <c r="F35" s="31" t="s">
        <v>7</v>
      </c>
      <c r="G35" s="14">
        <f t="shared" ref="G35:H35" si="7">SUM(G34:G34)</f>
        <v>62</v>
      </c>
      <c r="H35" s="14">
        <f t="shared" si="7"/>
        <v>55</v>
      </c>
      <c r="I35" s="340"/>
      <c r="J35" s="157"/>
      <c r="K35" s="157"/>
      <c r="L35" s="3"/>
    </row>
    <row r="36" spans="1:23" ht="15" customHeight="1" x14ac:dyDescent="0.2">
      <c r="A36" s="20" t="s">
        <v>12</v>
      </c>
      <c r="B36" s="18" t="s">
        <v>14</v>
      </c>
      <c r="C36" s="343" t="s">
        <v>8</v>
      </c>
      <c r="D36" s="343"/>
      <c r="E36" s="343"/>
      <c r="F36" s="343"/>
      <c r="G36" s="21">
        <f>G33+G35</f>
        <v>156.69999999999999</v>
      </c>
      <c r="H36" s="21">
        <f t="shared" ref="H36" si="8">H33+H35</f>
        <v>147</v>
      </c>
      <c r="I36" s="32" t="s">
        <v>18</v>
      </c>
      <c r="J36" s="22" t="s">
        <v>16</v>
      </c>
      <c r="K36" s="22" t="s">
        <v>16</v>
      </c>
      <c r="L36" s="3"/>
    </row>
    <row r="37" spans="1:23" ht="12" customHeight="1" x14ac:dyDescent="0.2">
      <c r="A37" s="20" t="s">
        <v>12</v>
      </c>
      <c r="B37" s="146" t="s">
        <v>9</v>
      </c>
      <c r="C37" s="146"/>
      <c r="D37" s="146"/>
      <c r="E37" s="146"/>
      <c r="F37" s="146"/>
      <c r="G37" s="24">
        <f t="shared" ref="G37:H37" si="9">G28+G36</f>
        <v>6686.7</v>
      </c>
      <c r="H37" s="24">
        <f t="shared" si="9"/>
        <v>6653.4000000000005</v>
      </c>
      <c r="I37" s="24" t="s">
        <v>16</v>
      </c>
      <c r="J37" s="24" t="s">
        <v>16</v>
      </c>
      <c r="K37" s="24" t="s">
        <v>16</v>
      </c>
      <c r="L37" s="3"/>
    </row>
    <row r="38" spans="1:23" ht="13.5" customHeight="1" x14ac:dyDescent="0.2">
      <c r="A38" s="203" t="s">
        <v>10</v>
      </c>
      <c r="B38" s="203"/>
      <c r="C38" s="203"/>
      <c r="D38" s="203"/>
      <c r="E38" s="203"/>
      <c r="F38" s="203"/>
      <c r="G38" s="25">
        <f>G37</f>
        <v>6686.7</v>
      </c>
      <c r="H38" s="25">
        <f t="shared" ref="H38" si="10">H37</f>
        <v>6653.4000000000005</v>
      </c>
      <c r="I38" s="25" t="s">
        <v>16</v>
      </c>
      <c r="J38" s="25" t="s">
        <v>16</v>
      </c>
      <c r="K38" s="25" t="s">
        <v>16</v>
      </c>
      <c r="L38" s="3"/>
    </row>
    <row r="39" spans="1:23" x14ac:dyDescent="0.2">
      <c r="A39" s="3"/>
      <c r="B39" s="3"/>
      <c r="C39" s="3"/>
      <c r="D39" s="3"/>
      <c r="E39" s="4"/>
      <c r="F39" s="3"/>
      <c r="G39" s="16"/>
      <c r="H39" s="16"/>
      <c r="L39" s="3"/>
    </row>
    <row r="40" spans="1:23" x14ac:dyDescent="0.2">
      <c r="A40" s="3"/>
      <c r="B40" s="3"/>
      <c r="C40" s="3"/>
      <c r="D40" s="3"/>
      <c r="E40" s="4"/>
      <c r="F40" s="3"/>
      <c r="G40" s="16"/>
      <c r="H40" s="16"/>
      <c r="L40" s="3"/>
    </row>
    <row r="41" spans="1:23" ht="15" customHeight="1" x14ac:dyDescent="0.2">
      <c r="G41" s="6"/>
      <c r="H41" s="6"/>
      <c r="I41" s="6"/>
    </row>
    <row r="42" spans="1:23" x14ac:dyDescent="0.2">
      <c r="A42" s="204" t="s">
        <v>11</v>
      </c>
      <c r="B42" s="204"/>
      <c r="C42" s="205" t="s">
        <v>26</v>
      </c>
      <c r="D42" s="205"/>
      <c r="E42" s="205"/>
      <c r="F42" s="33" t="s">
        <v>21</v>
      </c>
      <c r="G42" s="17">
        <f>G10+G15+G24+G30+G34+G22+G26</f>
        <v>3096.1</v>
      </c>
      <c r="H42" s="17">
        <f t="shared" ref="H42" si="11">H10+H15+H24+H30+H34+H22+H26</f>
        <v>3057.6</v>
      </c>
      <c r="I42" s="6"/>
      <c r="L42" s="3"/>
    </row>
    <row r="43" spans="1:23" ht="12.75" customHeight="1" x14ac:dyDescent="0.2">
      <c r="A43" s="204"/>
      <c r="B43" s="204"/>
      <c r="C43" s="205" t="s">
        <v>43</v>
      </c>
      <c r="D43" s="205"/>
      <c r="E43" s="205"/>
      <c r="F43" s="33" t="s">
        <v>42</v>
      </c>
      <c r="G43" s="17">
        <f t="shared" ref="G43:H43" si="12">G11+G18+G20+G31</f>
        <v>3267.5</v>
      </c>
      <c r="H43" s="17">
        <f t="shared" si="12"/>
        <v>3242.1</v>
      </c>
      <c r="I43" s="6"/>
    </row>
    <row r="44" spans="1:23" ht="17.25" customHeight="1" x14ac:dyDescent="0.2">
      <c r="A44" s="204"/>
      <c r="B44" s="204"/>
      <c r="C44" s="205" t="s">
        <v>27</v>
      </c>
      <c r="D44" s="205"/>
      <c r="E44" s="205"/>
      <c r="F44" s="33" t="s">
        <v>23</v>
      </c>
      <c r="G44" s="17">
        <f t="shared" ref="G44:H44" si="13">G12+G16</f>
        <v>161.4</v>
      </c>
      <c r="H44" s="17">
        <f t="shared" si="13"/>
        <v>202.7</v>
      </c>
      <c r="I44" s="6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3.5" customHeight="1" x14ac:dyDescent="0.2">
      <c r="A45" s="204"/>
      <c r="B45" s="204"/>
      <c r="C45" s="342" t="s">
        <v>28</v>
      </c>
      <c r="D45" s="342"/>
      <c r="E45" s="342"/>
      <c r="F45" s="34" t="s">
        <v>22</v>
      </c>
      <c r="G45" s="17">
        <f>G13+G17+G32</f>
        <v>161.69999999999999</v>
      </c>
      <c r="H45" s="17">
        <f t="shared" ref="H45" si="14">H13+H17+H32</f>
        <v>151</v>
      </c>
      <c r="I45" s="6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2">
      <c r="A46" s="204"/>
      <c r="B46" s="204"/>
      <c r="C46" s="250"/>
      <c r="D46" s="250"/>
      <c r="E46" s="250"/>
      <c r="F46" s="250"/>
      <c r="G46" s="35">
        <f t="shared" ref="G46:H46" si="15">SUM(G42:G45)</f>
        <v>6686.7</v>
      </c>
      <c r="H46" s="35">
        <f t="shared" si="15"/>
        <v>6653.4</v>
      </c>
      <c r="I46" s="6"/>
    </row>
    <row r="47" spans="1:23" ht="13.5" customHeight="1" x14ac:dyDescent="0.2">
      <c r="G47" s="7"/>
      <c r="H47" s="7"/>
      <c r="I47" s="6"/>
    </row>
    <row r="48" spans="1:23" x14ac:dyDescent="0.2">
      <c r="G48" s="8"/>
      <c r="H48" s="8"/>
    </row>
    <row r="49" spans="1:11" s="43" customFormat="1" ht="10.5" x14ac:dyDescent="0.2">
      <c r="A49" s="170" t="s">
        <v>64</v>
      </c>
      <c r="B49" s="170"/>
      <c r="C49" s="170"/>
      <c r="D49" s="170"/>
      <c r="E49" s="170"/>
      <c r="F49" s="170"/>
      <c r="G49" s="170"/>
      <c r="H49" s="170"/>
      <c r="I49" s="170"/>
      <c r="J49" s="170"/>
      <c r="K49" s="170"/>
    </row>
    <row r="50" spans="1:11" ht="22.9" customHeight="1" x14ac:dyDescent="0.2">
      <c r="A50" s="171" t="s">
        <v>58</v>
      </c>
      <c r="B50" s="171"/>
      <c r="C50" s="171"/>
      <c r="D50" s="171"/>
      <c r="E50" s="171"/>
      <c r="F50" s="171"/>
      <c r="G50" s="171"/>
      <c r="H50" s="171"/>
      <c r="I50" s="171"/>
      <c r="J50" s="171"/>
      <c r="K50" s="171"/>
    </row>
    <row r="51" spans="1:11" ht="43.9" customHeight="1" x14ac:dyDescent="0.2">
      <c r="A51" s="172" t="s">
        <v>0</v>
      </c>
      <c r="B51" s="172" t="s">
        <v>1</v>
      </c>
      <c r="C51" s="172" t="s">
        <v>2</v>
      </c>
      <c r="D51" s="173" t="s">
        <v>3</v>
      </c>
      <c r="E51" s="172" t="s">
        <v>4</v>
      </c>
      <c r="F51" s="172" t="s">
        <v>5</v>
      </c>
      <c r="G51" s="174" t="s">
        <v>59</v>
      </c>
      <c r="H51" s="174" t="s">
        <v>60</v>
      </c>
      <c r="I51" s="175" t="s">
        <v>61</v>
      </c>
      <c r="J51" s="175"/>
      <c r="K51" s="175"/>
    </row>
    <row r="52" spans="1:11" ht="40.9" customHeight="1" x14ac:dyDescent="0.2">
      <c r="A52" s="172"/>
      <c r="B52" s="172"/>
      <c r="C52" s="172"/>
      <c r="D52" s="173"/>
      <c r="E52" s="172"/>
      <c r="F52" s="172"/>
      <c r="G52" s="174"/>
      <c r="H52" s="174"/>
      <c r="I52" s="41" t="s">
        <v>62</v>
      </c>
      <c r="J52" s="44" t="s">
        <v>6</v>
      </c>
      <c r="K52" s="44" t="s">
        <v>63</v>
      </c>
    </row>
    <row r="53" spans="1:11" ht="10.15" customHeight="1" x14ac:dyDescent="0.2">
      <c r="A53" s="241" t="s">
        <v>38</v>
      </c>
      <c r="B53" s="241"/>
      <c r="C53" s="241"/>
      <c r="D53" s="241"/>
      <c r="E53" s="241"/>
      <c r="F53" s="241"/>
      <c r="G53" s="241"/>
      <c r="H53" s="241"/>
      <c r="I53" s="241"/>
      <c r="J53" s="241"/>
      <c r="K53" s="241"/>
    </row>
    <row r="54" spans="1:11" x14ac:dyDescent="0.2">
      <c r="A54" s="242" t="s">
        <v>65</v>
      </c>
      <c r="B54" s="242"/>
      <c r="C54" s="242"/>
      <c r="D54" s="242"/>
      <c r="E54" s="242"/>
      <c r="F54" s="242"/>
      <c r="G54" s="242"/>
      <c r="H54" s="242"/>
      <c r="I54" s="242"/>
      <c r="J54" s="242"/>
      <c r="K54" s="242"/>
    </row>
    <row r="55" spans="1:11" x14ac:dyDescent="0.2">
      <c r="A55" s="19" t="s">
        <v>12</v>
      </c>
      <c r="B55" s="243" t="s">
        <v>66</v>
      </c>
      <c r="C55" s="243"/>
      <c r="D55" s="243"/>
      <c r="E55" s="243"/>
      <c r="F55" s="243"/>
      <c r="G55" s="243"/>
      <c r="H55" s="243"/>
      <c r="I55" s="243"/>
      <c r="J55" s="243"/>
      <c r="K55" s="243"/>
    </row>
    <row r="56" spans="1:11" x14ac:dyDescent="0.2">
      <c r="A56" s="42" t="s">
        <v>12</v>
      </c>
      <c r="B56" s="39" t="s">
        <v>12</v>
      </c>
      <c r="C56" s="214" t="s">
        <v>67</v>
      </c>
      <c r="D56" s="214"/>
      <c r="E56" s="214"/>
      <c r="F56" s="214"/>
      <c r="G56" s="214"/>
      <c r="H56" s="214"/>
      <c r="I56" s="214"/>
      <c r="J56" s="214"/>
      <c r="K56" s="214"/>
    </row>
    <row r="57" spans="1:11" x14ac:dyDescent="0.2">
      <c r="A57" s="146" t="s">
        <v>12</v>
      </c>
      <c r="B57" s="147" t="s">
        <v>12</v>
      </c>
      <c r="C57" s="148" t="s">
        <v>12</v>
      </c>
      <c r="D57" s="158" t="s">
        <v>68</v>
      </c>
      <c r="E57" s="327" t="s">
        <v>69</v>
      </c>
      <c r="F57" s="41" t="s">
        <v>21</v>
      </c>
      <c r="G57" s="12">
        <v>1392.6</v>
      </c>
      <c r="H57" s="12">
        <v>1186</v>
      </c>
      <c r="I57" s="160" t="s">
        <v>70</v>
      </c>
      <c r="J57" s="144">
        <v>1640</v>
      </c>
      <c r="K57" s="144">
        <v>1620</v>
      </c>
    </row>
    <row r="58" spans="1:11" x14ac:dyDescent="0.2">
      <c r="A58" s="146"/>
      <c r="B58" s="147"/>
      <c r="C58" s="148"/>
      <c r="D58" s="158"/>
      <c r="E58" s="327"/>
      <c r="F58" s="41" t="s">
        <v>71</v>
      </c>
      <c r="G58" s="12">
        <v>139.4</v>
      </c>
      <c r="H58" s="12">
        <v>130</v>
      </c>
      <c r="I58" s="160"/>
      <c r="J58" s="163"/>
      <c r="K58" s="163"/>
    </row>
    <row r="59" spans="1:11" x14ac:dyDescent="0.2">
      <c r="A59" s="146"/>
      <c r="B59" s="147"/>
      <c r="C59" s="148"/>
      <c r="D59" s="158"/>
      <c r="E59" s="327"/>
      <c r="F59" s="31" t="s">
        <v>7</v>
      </c>
      <c r="G59" s="14">
        <f>SUM(G57:G58)</f>
        <v>1532</v>
      </c>
      <c r="H59" s="14">
        <f t="shared" ref="H59" si="16">SUM(H57:H58)</f>
        <v>1316</v>
      </c>
      <c r="I59" s="160"/>
      <c r="J59" s="145"/>
      <c r="K59" s="145"/>
    </row>
    <row r="60" spans="1:11" ht="14.25" customHeight="1" x14ac:dyDescent="0.2">
      <c r="A60" s="146" t="s">
        <v>12</v>
      </c>
      <c r="B60" s="147" t="s">
        <v>12</v>
      </c>
      <c r="C60" s="148" t="s">
        <v>14</v>
      </c>
      <c r="D60" s="158" t="s">
        <v>72</v>
      </c>
      <c r="E60" s="327" t="s">
        <v>73</v>
      </c>
      <c r="F60" s="41" t="s">
        <v>21</v>
      </c>
      <c r="G60" s="12">
        <v>255</v>
      </c>
      <c r="H60" s="12">
        <v>141</v>
      </c>
      <c r="I60" s="160" t="s">
        <v>74</v>
      </c>
      <c r="J60" s="144">
        <v>1340</v>
      </c>
      <c r="K60" s="144">
        <v>1280</v>
      </c>
    </row>
    <row r="61" spans="1:11" ht="16.5" customHeight="1" x14ac:dyDescent="0.2">
      <c r="A61" s="146"/>
      <c r="B61" s="147"/>
      <c r="C61" s="148"/>
      <c r="D61" s="158"/>
      <c r="E61" s="327"/>
      <c r="F61" s="31" t="s">
        <v>7</v>
      </c>
      <c r="G61" s="14">
        <f t="shared" ref="G61:H61" si="17">SUM(G60:G60)</f>
        <v>255</v>
      </c>
      <c r="H61" s="14">
        <f t="shared" si="17"/>
        <v>141</v>
      </c>
      <c r="I61" s="160"/>
      <c r="J61" s="145"/>
      <c r="K61" s="145"/>
    </row>
    <row r="62" spans="1:11" ht="26.25" customHeight="1" x14ac:dyDescent="0.2">
      <c r="A62" s="146" t="s">
        <v>12</v>
      </c>
      <c r="B62" s="147" t="s">
        <v>12</v>
      </c>
      <c r="C62" s="148" t="s">
        <v>13</v>
      </c>
      <c r="D62" s="158" t="s">
        <v>75</v>
      </c>
      <c r="E62" s="327" t="s">
        <v>73</v>
      </c>
      <c r="F62" s="41" t="s">
        <v>21</v>
      </c>
      <c r="G62" s="12">
        <v>69</v>
      </c>
      <c r="H62" s="12">
        <v>60.4</v>
      </c>
      <c r="I62" s="158" t="s">
        <v>76</v>
      </c>
      <c r="J62" s="144">
        <v>295</v>
      </c>
      <c r="K62" s="144">
        <v>288</v>
      </c>
    </row>
    <row r="63" spans="1:11" ht="19.149999999999999" customHeight="1" x14ac:dyDescent="0.2">
      <c r="A63" s="146"/>
      <c r="B63" s="147"/>
      <c r="C63" s="148"/>
      <c r="D63" s="158"/>
      <c r="E63" s="327"/>
      <c r="F63" s="31" t="s">
        <v>7</v>
      </c>
      <c r="G63" s="14">
        <f t="shared" ref="G63:H63" si="18">SUM(G62:G62)</f>
        <v>69</v>
      </c>
      <c r="H63" s="14">
        <f t="shared" si="18"/>
        <v>60.4</v>
      </c>
      <c r="I63" s="158"/>
      <c r="J63" s="145"/>
      <c r="K63" s="145"/>
    </row>
    <row r="64" spans="1:11" x14ac:dyDescent="0.2">
      <c r="A64" s="146" t="s">
        <v>12</v>
      </c>
      <c r="B64" s="147" t="s">
        <v>12</v>
      </c>
      <c r="C64" s="148" t="s">
        <v>15</v>
      </c>
      <c r="D64" s="158" t="s">
        <v>77</v>
      </c>
      <c r="E64" s="327" t="s">
        <v>73</v>
      </c>
      <c r="F64" s="41" t="s">
        <v>78</v>
      </c>
      <c r="G64" s="12">
        <v>138</v>
      </c>
      <c r="H64" s="12">
        <v>126.4</v>
      </c>
      <c r="I64" s="160" t="s">
        <v>79</v>
      </c>
      <c r="J64" s="144">
        <v>310</v>
      </c>
      <c r="K64" s="144">
        <v>307</v>
      </c>
    </row>
    <row r="65" spans="1:11" x14ac:dyDescent="0.2">
      <c r="A65" s="146"/>
      <c r="B65" s="147"/>
      <c r="C65" s="148"/>
      <c r="D65" s="158"/>
      <c r="E65" s="327"/>
      <c r="F65" s="31" t="s">
        <v>7</v>
      </c>
      <c r="G65" s="14">
        <f t="shared" ref="G65:H65" si="19">SUM(G64:G64)</f>
        <v>138</v>
      </c>
      <c r="H65" s="14">
        <f t="shared" si="19"/>
        <v>126.4</v>
      </c>
      <c r="I65" s="160"/>
      <c r="J65" s="145"/>
      <c r="K65" s="145"/>
    </row>
    <row r="66" spans="1:11" ht="20.25" customHeight="1" x14ac:dyDescent="0.2">
      <c r="A66" s="146" t="s">
        <v>12</v>
      </c>
      <c r="B66" s="147" t="s">
        <v>12</v>
      </c>
      <c r="C66" s="148" t="s">
        <v>46</v>
      </c>
      <c r="D66" s="158" t="s">
        <v>80</v>
      </c>
      <c r="E66" s="327" t="s">
        <v>69</v>
      </c>
      <c r="F66" s="41" t="s">
        <v>78</v>
      </c>
      <c r="G66" s="45">
        <v>206.2</v>
      </c>
      <c r="H66" s="45">
        <v>179</v>
      </c>
      <c r="I66" s="160" t="s">
        <v>81</v>
      </c>
      <c r="J66" s="333">
        <v>510</v>
      </c>
      <c r="K66" s="333">
        <v>500</v>
      </c>
    </row>
    <row r="67" spans="1:11" x14ac:dyDescent="0.2">
      <c r="A67" s="146"/>
      <c r="B67" s="147"/>
      <c r="C67" s="148"/>
      <c r="D67" s="158"/>
      <c r="E67" s="327"/>
      <c r="F67" s="31" t="s">
        <v>7</v>
      </c>
      <c r="G67" s="14">
        <f t="shared" ref="G67:H67" si="20">SUM(G66:G66)</f>
        <v>206.2</v>
      </c>
      <c r="H67" s="14">
        <f t="shared" si="20"/>
        <v>179</v>
      </c>
      <c r="I67" s="160"/>
      <c r="J67" s="334"/>
      <c r="K67" s="334"/>
    </row>
    <row r="68" spans="1:11" x14ac:dyDescent="0.2">
      <c r="A68" s="146" t="s">
        <v>12</v>
      </c>
      <c r="B68" s="147" t="s">
        <v>12</v>
      </c>
      <c r="C68" s="148" t="s">
        <v>54</v>
      </c>
      <c r="D68" s="158" t="s">
        <v>82</v>
      </c>
      <c r="E68" s="327" t="s">
        <v>73</v>
      </c>
      <c r="F68" s="40" t="s">
        <v>21</v>
      </c>
      <c r="G68" s="12">
        <v>12</v>
      </c>
      <c r="H68" s="12">
        <v>12</v>
      </c>
      <c r="I68" s="160" t="s">
        <v>83</v>
      </c>
      <c r="J68" s="156">
        <v>70</v>
      </c>
      <c r="K68" s="156">
        <v>62</v>
      </c>
    </row>
    <row r="69" spans="1:11" x14ac:dyDescent="0.2">
      <c r="A69" s="146"/>
      <c r="B69" s="147"/>
      <c r="C69" s="148"/>
      <c r="D69" s="158"/>
      <c r="E69" s="327"/>
      <c r="F69" s="31" t="s">
        <v>7</v>
      </c>
      <c r="G69" s="14">
        <f t="shared" ref="G69:H69" si="21">SUM(G68:G68)</f>
        <v>12</v>
      </c>
      <c r="H69" s="14">
        <f t="shared" si="21"/>
        <v>12</v>
      </c>
      <c r="I69" s="160"/>
      <c r="J69" s="157"/>
      <c r="K69" s="157"/>
    </row>
    <row r="70" spans="1:11" x14ac:dyDescent="0.2">
      <c r="A70" s="146" t="s">
        <v>12</v>
      </c>
      <c r="B70" s="147" t="s">
        <v>12</v>
      </c>
      <c r="C70" s="148" t="s">
        <v>36</v>
      </c>
      <c r="D70" s="158" t="s">
        <v>84</v>
      </c>
      <c r="E70" s="327" t="s">
        <v>73</v>
      </c>
      <c r="F70" s="41" t="s">
        <v>21</v>
      </c>
      <c r="G70" s="12">
        <v>36</v>
      </c>
      <c r="H70" s="12">
        <v>2.2000000000000002</v>
      </c>
      <c r="I70" s="160" t="s">
        <v>85</v>
      </c>
      <c r="J70" s="156">
        <v>20</v>
      </c>
      <c r="K70" s="156">
        <v>2</v>
      </c>
    </row>
    <row r="71" spans="1:11" x14ac:dyDescent="0.2">
      <c r="A71" s="146"/>
      <c r="B71" s="147"/>
      <c r="C71" s="148"/>
      <c r="D71" s="158"/>
      <c r="E71" s="327"/>
      <c r="F71" s="31" t="s">
        <v>7</v>
      </c>
      <c r="G71" s="14">
        <f t="shared" ref="G71:H71" si="22">SUM(G70:G70)</f>
        <v>36</v>
      </c>
      <c r="H71" s="14">
        <f t="shared" si="22"/>
        <v>2.2000000000000002</v>
      </c>
      <c r="I71" s="160"/>
      <c r="J71" s="157"/>
      <c r="K71" s="157"/>
    </row>
    <row r="72" spans="1:11" x14ac:dyDescent="0.2">
      <c r="A72" s="251" t="s">
        <v>12</v>
      </c>
      <c r="B72" s="253" t="s">
        <v>12</v>
      </c>
      <c r="C72" s="255" t="s">
        <v>86</v>
      </c>
      <c r="D72" s="227" t="s">
        <v>87</v>
      </c>
      <c r="E72" s="331" t="s">
        <v>88</v>
      </c>
      <c r="F72" s="41" t="s">
        <v>78</v>
      </c>
      <c r="G72" s="12">
        <v>92.8</v>
      </c>
      <c r="H72" s="12">
        <v>152</v>
      </c>
      <c r="I72" s="164" t="s">
        <v>89</v>
      </c>
      <c r="J72" s="156">
        <v>90</v>
      </c>
      <c r="K72" s="156">
        <v>81</v>
      </c>
    </row>
    <row r="73" spans="1:11" x14ac:dyDescent="0.2">
      <c r="A73" s="328"/>
      <c r="B73" s="329"/>
      <c r="C73" s="330"/>
      <c r="D73" s="228"/>
      <c r="E73" s="332"/>
      <c r="F73" s="46" t="s">
        <v>21</v>
      </c>
      <c r="G73" s="47">
        <v>52</v>
      </c>
      <c r="H73" s="47"/>
      <c r="I73" s="165"/>
      <c r="J73" s="187"/>
      <c r="K73" s="187"/>
    </row>
    <row r="74" spans="1:11" x14ac:dyDescent="0.2">
      <c r="A74" s="328"/>
      <c r="B74" s="329"/>
      <c r="C74" s="330"/>
      <c r="D74" s="228"/>
      <c r="E74" s="332"/>
      <c r="F74" s="48" t="s">
        <v>7</v>
      </c>
      <c r="G74" s="49">
        <f>SUM(G72:G73)</f>
        <v>144.80000000000001</v>
      </c>
      <c r="H74" s="49">
        <f t="shared" ref="H74" si="23">SUM(H72:H73)</f>
        <v>152</v>
      </c>
      <c r="I74" s="165"/>
      <c r="J74" s="157"/>
      <c r="K74" s="157"/>
    </row>
    <row r="75" spans="1:11" x14ac:dyDescent="0.2">
      <c r="A75" s="146" t="s">
        <v>12</v>
      </c>
      <c r="B75" s="147" t="s">
        <v>12</v>
      </c>
      <c r="C75" s="148" t="s">
        <v>90</v>
      </c>
      <c r="D75" s="158" t="s">
        <v>91</v>
      </c>
      <c r="E75" s="327" t="s">
        <v>73</v>
      </c>
      <c r="F75" s="41" t="s">
        <v>44</v>
      </c>
      <c r="G75" s="12">
        <v>2.1</v>
      </c>
      <c r="H75" s="92">
        <v>0</v>
      </c>
      <c r="I75" s="149" t="s">
        <v>92</v>
      </c>
      <c r="J75" s="156">
        <v>3</v>
      </c>
      <c r="K75" s="156">
        <v>0</v>
      </c>
    </row>
    <row r="76" spans="1:11" ht="19.899999999999999" customHeight="1" x14ac:dyDescent="0.2">
      <c r="A76" s="146"/>
      <c r="B76" s="147"/>
      <c r="C76" s="148"/>
      <c r="D76" s="158"/>
      <c r="E76" s="327"/>
      <c r="F76" s="31" t="s">
        <v>7</v>
      </c>
      <c r="G76" s="14">
        <f t="shared" ref="G76:H76" si="24">SUM(G75)</f>
        <v>2.1</v>
      </c>
      <c r="H76" s="14">
        <f t="shared" si="24"/>
        <v>0</v>
      </c>
      <c r="I76" s="149"/>
      <c r="J76" s="157"/>
      <c r="K76" s="157"/>
    </row>
    <row r="77" spans="1:11" x14ac:dyDescent="0.2">
      <c r="A77" s="42" t="s">
        <v>12</v>
      </c>
      <c r="B77" s="39" t="s">
        <v>12</v>
      </c>
      <c r="C77" s="147" t="s">
        <v>8</v>
      </c>
      <c r="D77" s="147"/>
      <c r="E77" s="147"/>
      <c r="F77" s="147"/>
      <c r="G77" s="50">
        <f>G59+G61+G63+G65+G67+G69+G71+G74+G76</f>
        <v>2395.1</v>
      </c>
      <c r="H77" s="50">
        <f t="shared" ref="H77" si="25">H59+H61+H63+H65+H67+H69+H71+H74+H76</f>
        <v>1989.0000000000002</v>
      </c>
      <c r="I77" s="50" t="s">
        <v>16</v>
      </c>
      <c r="J77" s="51"/>
      <c r="K77" s="51"/>
    </row>
    <row r="78" spans="1:11" x14ac:dyDescent="0.2">
      <c r="A78" s="42" t="s">
        <v>12</v>
      </c>
      <c r="B78" s="39" t="s">
        <v>14</v>
      </c>
      <c r="C78" s="214" t="s">
        <v>93</v>
      </c>
      <c r="D78" s="214"/>
      <c r="E78" s="214"/>
      <c r="F78" s="214"/>
      <c r="G78" s="214"/>
      <c r="H78" s="214"/>
      <c r="I78" s="214"/>
      <c r="J78" s="214"/>
      <c r="K78" s="214"/>
    </row>
    <row r="79" spans="1:11" x14ac:dyDescent="0.2">
      <c r="A79" s="146" t="s">
        <v>12</v>
      </c>
      <c r="B79" s="147" t="s">
        <v>14</v>
      </c>
      <c r="C79" s="148" t="s">
        <v>12</v>
      </c>
      <c r="D79" s="158" t="s">
        <v>94</v>
      </c>
      <c r="E79" s="327" t="s">
        <v>95</v>
      </c>
      <c r="F79" s="40" t="s">
        <v>21</v>
      </c>
      <c r="G79" s="12">
        <v>998.3</v>
      </c>
      <c r="H79" s="12">
        <v>991</v>
      </c>
      <c r="I79" s="160" t="s">
        <v>96</v>
      </c>
      <c r="J79" s="156">
        <v>156</v>
      </c>
      <c r="K79" s="156">
        <v>155</v>
      </c>
    </row>
    <row r="80" spans="1:11" ht="22.5" x14ac:dyDescent="0.2">
      <c r="A80" s="146"/>
      <c r="B80" s="147"/>
      <c r="C80" s="148"/>
      <c r="D80" s="158"/>
      <c r="E80" s="327"/>
      <c r="F80" s="40" t="s">
        <v>97</v>
      </c>
      <c r="G80" s="12">
        <v>173</v>
      </c>
      <c r="H80" s="12">
        <v>170</v>
      </c>
      <c r="I80" s="160"/>
      <c r="J80" s="187"/>
      <c r="K80" s="187"/>
    </row>
    <row r="81" spans="1:11" ht="22.5" x14ac:dyDescent="0.2">
      <c r="A81" s="146"/>
      <c r="B81" s="147"/>
      <c r="C81" s="148"/>
      <c r="D81" s="158"/>
      <c r="E81" s="327"/>
      <c r="F81" s="40" t="s">
        <v>44</v>
      </c>
      <c r="G81" s="12">
        <v>7.2</v>
      </c>
      <c r="H81" s="12">
        <v>17.8</v>
      </c>
      <c r="I81" s="160"/>
      <c r="J81" s="187"/>
      <c r="K81" s="187"/>
    </row>
    <row r="82" spans="1:11" x14ac:dyDescent="0.2">
      <c r="A82" s="146"/>
      <c r="B82" s="147"/>
      <c r="C82" s="148"/>
      <c r="D82" s="158"/>
      <c r="E82" s="327"/>
      <c r="F82" s="40" t="s">
        <v>98</v>
      </c>
      <c r="G82" s="12">
        <v>60</v>
      </c>
      <c r="H82" s="12">
        <v>54</v>
      </c>
      <c r="I82" s="160"/>
      <c r="J82" s="187"/>
      <c r="K82" s="187"/>
    </row>
    <row r="83" spans="1:11" x14ac:dyDescent="0.2">
      <c r="A83" s="146"/>
      <c r="B83" s="147"/>
      <c r="C83" s="148"/>
      <c r="D83" s="158"/>
      <c r="E83" s="327"/>
      <c r="F83" s="40" t="s">
        <v>71</v>
      </c>
      <c r="G83" s="12">
        <v>365.9</v>
      </c>
      <c r="H83" s="12">
        <v>0.3</v>
      </c>
      <c r="I83" s="160"/>
      <c r="J83" s="187"/>
      <c r="K83" s="187"/>
    </row>
    <row r="84" spans="1:11" x14ac:dyDescent="0.2">
      <c r="A84" s="146"/>
      <c r="B84" s="147"/>
      <c r="C84" s="148"/>
      <c r="D84" s="158"/>
      <c r="E84" s="327"/>
      <c r="F84" s="52" t="s">
        <v>7</v>
      </c>
      <c r="G84" s="53">
        <f t="shared" ref="G84:H84" si="26">SUM(G79:G83)</f>
        <v>1604.4</v>
      </c>
      <c r="H84" s="53">
        <f t="shared" si="26"/>
        <v>1233.0999999999999</v>
      </c>
      <c r="I84" s="160"/>
      <c r="J84" s="157"/>
      <c r="K84" s="157"/>
    </row>
    <row r="85" spans="1:11" x14ac:dyDescent="0.2">
      <c r="A85" s="146" t="s">
        <v>12</v>
      </c>
      <c r="B85" s="147" t="s">
        <v>14</v>
      </c>
      <c r="C85" s="148" t="s">
        <v>14</v>
      </c>
      <c r="D85" s="158" t="s">
        <v>99</v>
      </c>
      <c r="E85" s="327" t="s">
        <v>100</v>
      </c>
      <c r="F85" s="40" t="s">
        <v>21</v>
      </c>
      <c r="G85" s="12">
        <v>92</v>
      </c>
      <c r="H85" s="12">
        <v>88</v>
      </c>
      <c r="I85" s="160" t="s">
        <v>101</v>
      </c>
      <c r="J85" s="156">
        <v>130</v>
      </c>
      <c r="K85" s="156">
        <v>125</v>
      </c>
    </row>
    <row r="86" spans="1:11" x14ac:dyDescent="0.2">
      <c r="A86" s="146"/>
      <c r="B86" s="147"/>
      <c r="C86" s="148"/>
      <c r="D86" s="158"/>
      <c r="E86" s="327"/>
      <c r="F86" s="52" t="s">
        <v>7</v>
      </c>
      <c r="G86" s="53">
        <f t="shared" ref="G86:H86" si="27">SUM(G85:G85)</f>
        <v>92</v>
      </c>
      <c r="H86" s="53">
        <f t="shared" si="27"/>
        <v>88</v>
      </c>
      <c r="I86" s="160"/>
      <c r="J86" s="157"/>
      <c r="K86" s="157"/>
    </row>
    <row r="87" spans="1:11" x14ac:dyDescent="0.2">
      <c r="A87" s="146" t="s">
        <v>12</v>
      </c>
      <c r="B87" s="147" t="s">
        <v>14</v>
      </c>
      <c r="C87" s="148" t="s">
        <v>13</v>
      </c>
      <c r="D87" s="158" t="s">
        <v>102</v>
      </c>
      <c r="E87" s="327" t="s">
        <v>15</v>
      </c>
      <c r="F87" s="40" t="s">
        <v>21</v>
      </c>
      <c r="G87" s="45">
        <v>98.7</v>
      </c>
      <c r="H87" s="45">
        <v>95</v>
      </c>
      <c r="I87" s="160" t="s">
        <v>103</v>
      </c>
      <c r="J87" s="156">
        <v>89</v>
      </c>
      <c r="K87" s="156">
        <v>87</v>
      </c>
    </row>
    <row r="88" spans="1:11" x14ac:dyDescent="0.2">
      <c r="A88" s="146"/>
      <c r="B88" s="147"/>
      <c r="C88" s="148"/>
      <c r="D88" s="158"/>
      <c r="E88" s="327"/>
      <c r="F88" s="31" t="s">
        <v>7</v>
      </c>
      <c r="G88" s="14">
        <f t="shared" ref="G88:H88" si="28">SUM(G87:G87)</f>
        <v>98.7</v>
      </c>
      <c r="H88" s="14">
        <f t="shared" si="28"/>
        <v>95</v>
      </c>
      <c r="I88" s="160"/>
      <c r="J88" s="157"/>
      <c r="K88" s="157"/>
    </row>
    <row r="89" spans="1:11" x14ac:dyDescent="0.2">
      <c r="A89" s="146" t="s">
        <v>12</v>
      </c>
      <c r="B89" s="147" t="s">
        <v>14</v>
      </c>
      <c r="C89" s="148" t="s">
        <v>15</v>
      </c>
      <c r="D89" s="158" t="s">
        <v>104</v>
      </c>
      <c r="E89" s="327" t="s">
        <v>73</v>
      </c>
      <c r="F89" s="40" t="s">
        <v>98</v>
      </c>
      <c r="G89" s="12">
        <v>50</v>
      </c>
      <c r="H89" s="12">
        <v>30</v>
      </c>
      <c r="I89" s="160" t="s">
        <v>105</v>
      </c>
      <c r="J89" s="144">
        <v>50</v>
      </c>
      <c r="K89" s="144">
        <v>51</v>
      </c>
    </row>
    <row r="90" spans="1:11" x14ac:dyDescent="0.2">
      <c r="A90" s="146"/>
      <c r="B90" s="147"/>
      <c r="C90" s="148"/>
      <c r="D90" s="158"/>
      <c r="E90" s="327"/>
      <c r="F90" s="31" t="s">
        <v>7</v>
      </c>
      <c r="G90" s="14">
        <f t="shared" ref="G90:H90" si="29">SUM(G89)</f>
        <v>50</v>
      </c>
      <c r="H90" s="14">
        <f t="shared" si="29"/>
        <v>30</v>
      </c>
      <c r="I90" s="160"/>
      <c r="J90" s="145"/>
      <c r="K90" s="145"/>
    </row>
    <row r="91" spans="1:11" x14ac:dyDescent="0.2">
      <c r="A91" s="42" t="s">
        <v>12</v>
      </c>
      <c r="B91" s="39" t="s">
        <v>14</v>
      </c>
      <c r="C91" s="308" t="s">
        <v>8</v>
      </c>
      <c r="D91" s="309"/>
      <c r="E91" s="309"/>
      <c r="F91" s="310"/>
      <c r="G91" s="50">
        <f>G84+G86+G88+G90</f>
        <v>1845.1000000000001</v>
      </c>
      <c r="H91" s="50">
        <f t="shared" ref="H91" si="30">H84+H86+H88+H90</f>
        <v>1446.1</v>
      </c>
      <c r="I91" s="50" t="s">
        <v>16</v>
      </c>
      <c r="J91" s="51"/>
      <c r="K91" s="51"/>
    </row>
    <row r="92" spans="1:11" x14ac:dyDescent="0.2">
      <c r="A92" s="42" t="s">
        <v>12</v>
      </c>
      <c r="B92" s="39" t="s">
        <v>13</v>
      </c>
      <c r="C92" s="325" t="s">
        <v>106</v>
      </c>
      <c r="D92" s="326"/>
      <c r="E92" s="326"/>
      <c r="F92" s="326"/>
      <c r="G92" s="326"/>
      <c r="H92" s="326"/>
      <c r="I92" s="326"/>
      <c r="J92" s="326"/>
      <c r="K92" s="326"/>
    </row>
    <row r="93" spans="1:11" x14ac:dyDescent="0.2">
      <c r="A93" s="146" t="s">
        <v>12</v>
      </c>
      <c r="B93" s="147" t="s">
        <v>13</v>
      </c>
      <c r="C93" s="148" t="s">
        <v>12</v>
      </c>
      <c r="D93" s="158" t="s">
        <v>107</v>
      </c>
      <c r="E93" s="327" t="s">
        <v>73</v>
      </c>
      <c r="F93" s="41" t="s">
        <v>71</v>
      </c>
      <c r="G93" s="12">
        <v>30</v>
      </c>
      <c r="H93" s="12">
        <v>157.19999999999999</v>
      </c>
      <c r="I93" s="160" t="s">
        <v>108</v>
      </c>
      <c r="J93" s="156">
        <v>38</v>
      </c>
      <c r="K93" s="156">
        <v>36</v>
      </c>
    </row>
    <row r="94" spans="1:11" x14ac:dyDescent="0.2">
      <c r="A94" s="146"/>
      <c r="B94" s="147"/>
      <c r="C94" s="148"/>
      <c r="D94" s="158"/>
      <c r="E94" s="327"/>
      <c r="F94" s="31" t="s">
        <v>7</v>
      </c>
      <c r="G94" s="14">
        <f t="shared" ref="G94:H94" si="31">SUM(G93:G93)</f>
        <v>30</v>
      </c>
      <c r="H94" s="14">
        <f t="shared" si="31"/>
        <v>157.19999999999999</v>
      </c>
      <c r="I94" s="160"/>
      <c r="J94" s="157"/>
      <c r="K94" s="157"/>
    </row>
    <row r="95" spans="1:11" x14ac:dyDescent="0.2">
      <c r="A95" s="146" t="s">
        <v>12</v>
      </c>
      <c r="B95" s="147" t="s">
        <v>13</v>
      </c>
      <c r="C95" s="148" t="s">
        <v>14</v>
      </c>
      <c r="D95" s="158" t="s">
        <v>109</v>
      </c>
      <c r="E95" s="327" t="s">
        <v>73</v>
      </c>
      <c r="F95" s="40" t="s">
        <v>21</v>
      </c>
      <c r="G95" s="12">
        <v>4</v>
      </c>
      <c r="H95" s="12">
        <v>0</v>
      </c>
      <c r="I95" s="160" t="s">
        <v>110</v>
      </c>
      <c r="J95" s="156">
        <v>3</v>
      </c>
      <c r="K95" s="156">
        <v>0</v>
      </c>
    </row>
    <row r="96" spans="1:11" x14ac:dyDescent="0.2">
      <c r="A96" s="146"/>
      <c r="B96" s="147"/>
      <c r="C96" s="148"/>
      <c r="D96" s="158"/>
      <c r="E96" s="327"/>
      <c r="F96" s="31" t="s">
        <v>7</v>
      </c>
      <c r="G96" s="14">
        <f t="shared" ref="G96:H96" si="32">SUM(G95:G95)</f>
        <v>4</v>
      </c>
      <c r="H96" s="14">
        <f t="shared" si="32"/>
        <v>0</v>
      </c>
      <c r="I96" s="160"/>
      <c r="J96" s="157"/>
      <c r="K96" s="157"/>
    </row>
    <row r="97" spans="1:11" x14ac:dyDescent="0.2">
      <c r="A97" s="146" t="s">
        <v>12</v>
      </c>
      <c r="B97" s="147" t="s">
        <v>13</v>
      </c>
      <c r="C97" s="148" t="s">
        <v>13</v>
      </c>
      <c r="D97" s="158" t="s">
        <v>111</v>
      </c>
      <c r="E97" s="327" t="s">
        <v>73</v>
      </c>
      <c r="F97" s="54" t="s">
        <v>21</v>
      </c>
      <c r="G97" s="12">
        <v>2.1</v>
      </c>
      <c r="H97" s="12">
        <v>5</v>
      </c>
      <c r="I97" s="160" t="s">
        <v>112</v>
      </c>
      <c r="J97" s="156">
        <v>3</v>
      </c>
      <c r="K97" s="156">
        <v>2</v>
      </c>
    </row>
    <row r="98" spans="1:11" x14ac:dyDescent="0.2">
      <c r="A98" s="146"/>
      <c r="B98" s="147"/>
      <c r="C98" s="148"/>
      <c r="D98" s="158"/>
      <c r="E98" s="327"/>
      <c r="F98" s="31" t="s">
        <v>7</v>
      </c>
      <c r="G98" s="14">
        <f t="shared" ref="G98:H98" si="33">SUM(G97:G97)</f>
        <v>2.1</v>
      </c>
      <c r="H98" s="14">
        <f t="shared" si="33"/>
        <v>5</v>
      </c>
      <c r="I98" s="160"/>
      <c r="J98" s="157"/>
      <c r="K98" s="157"/>
    </row>
    <row r="99" spans="1:11" x14ac:dyDescent="0.2">
      <c r="A99" s="42" t="s">
        <v>12</v>
      </c>
      <c r="B99" s="39" t="s">
        <v>13</v>
      </c>
      <c r="C99" s="308" t="s">
        <v>8</v>
      </c>
      <c r="D99" s="309"/>
      <c r="E99" s="309"/>
      <c r="F99" s="310"/>
      <c r="G99" s="50">
        <f t="shared" ref="G99:H99" si="34">G94+G96+G98</f>
        <v>36.1</v>
      </c>
      <c r="H99" s="50">
        <f t="shared" si="34"/>
        <v>162.19999999999999</v>
      </c>
      <c r="I99" s="50" t="s">
        <v>16</v>
      </c>
      <c r="J99" s="55"/>
      <c r="K99" s="55"/>
    </row>
    <row r="100" spans="1:11" x14ac:dyDescent="0.2">
      <c r="A100" s="19" t="s">
        <v>12</v>
      </c>
      <c r="B100" s="56" t="s">
        <v>15</v>
      </c>
      <c r="C100" s="325" t="s">
        <v>113</v>
      </c>
      <c r="D100" s="326"/>
      <c r="E100" s="326"/>
      <c r="F100" s="326"/>
      <c r="G100" s="326"/>
      <c r="H100" s="326"/>
      <c r="I100" s="326"/>
      <c r="J100" s="326"/>
      <c r="K100" s="326"/>
    </row>
    <row r="101" spans="1:11" x14ac:dyDescent="0.2">
      <c r="A101" s="146" t="s">
        <v>12</v>
      </c>
      <c r="B101" s="147" t="s">
        <v>15</v>
      </c>
      <c r="C101" s="148" t="s">
        <v>12</v>
      </c>
      <c r="D101" s="158" t="s">
        <v>114</v>
      </c>
      <c r="E101" s="159" t="s">
        <v>54</v>
      </c>
      <c r="F101" s="41" t="s">
        <v>71</v>
      </c>
      <c r="G101" s="12">
        <v>52.5</v>
      </c>
      <c r="H101" s="12">
        <v>53</v>
      </c>
      <c r="I101" s="160" t="s">
        <v>115</v>
      </c>
      <c r="J101" s="156">
        <v>1000</v>
      </c>
      <c r="K101" s="156">
        <v>950</v>
      </c>
    </row>
    <row r="102" spans="1:11" x14ac:dyDescent="0.2">
      <c r="A102" s="146"/>
      <c r="B102" s="147"/>
      <c r="C102" s="148"/>
      <c r="D102" s="158"/>
      <c r="E102" s="159"/>
      <c r="F102" s="31" t="s">
        <v>7</v>
      </c>
      <c r="G102" s="14">
        <f t="shared" ref="G102:H102" si="35">SUM(G101:G101)</f>
        <v>52.5</v>
      </c>
      <c r="H102" s="14">
        <f t="shared" si="35"/>
        <v>53</v>
      </c>
      <c r="I102" s="160"/>
      <c r="J102" s="157"/>
      <c r="K102" s="157"/>
    </row>
    <row r="103" spans="1:11" x14ac:dyDescent="0.2">
      <c r="A103" s="146" t="s">
        <v>12</v>
      </c>
      <c r="B103" s="147" t="s">
        <v>15</v>
      </c>
      <c r="C103" s="148" t="s">
        <v>14</v>
      </c>
      <c r="D103" s="158" t="s">
        <v>116</v>
      </c>
      <c r="E103" s="159" t="s">
        <v>54</v>
      </c>
      <c r="F103" s="41" t="s">
        <v>71</v>
      </c>
      <c r="G103" s="12">
        <v>44.9</v>
      </c>
      <c r="H103" s="12">
        <v>45</v>
      </c>
      <c r="I103" s="160" t="s">
        <v>117</v>
      </c>
      <c r="J103" s="144">
        <v>250</v>
      </c>
      <c r="K103" s="144">
        <v>217</v>
      </c>
    </row>
    <row r="104" spans="1:11" x14ac:dyDescent="0.2">
      <c r="A104" s="146"/>
      <c r="B104" s="147"/>
      <c r="C104" s="148"/>
      <c r="D104" s="158"/>
      <c r="E104" s="159"/>
      <c r="F104" s="41" t="s">
        <v>98</v>
      </c>
      <c r="G104" s="12"/>
      <c r="H104" s="12"/>
      <c r="I104" s="160"/>
      <c r="J104" s="163"/>
      <c r="K104" s="163"/>
    </row>
    <row r="105" spans="1:11" x14ac:dyDescent="0.2">
      <c r="A105" s="146"/>
      <c r="B105" s="147"/>
      <c r="C105" s="148"/>
      <c r="D105" s="158"/>
      <c r="E105" s="159"/>
      <c r="F105" s="31" t="s">
        <v>7</v>
      </c>
      <c r="G105" s="14">
        <f t="shared" ref="G105:H105" si="36">SUM(G103:G104)</f>
        <v>44.9</v>
      </c>
      <c r="H105" s="14">
        <f t="shared" si="36"/>
        <v>45</v>
      </c>
      <c r="I105" s="160"/>
      <c r="J105" s="145"/>
      <c r="K105" s="145"/>
    </row>
    <row r="106" spans="1:11" x14ac:dyDescent="0.2">
      <c r="A106" s="146" t="s">
        <v>12</v>
      </c>
      <c r="B106" s="147" t="s">
        <v>15</v>
      </c>
      <c r="C106" s="148" t="s">
        <v>13</v>
      </c>
      <c r="D106" s="158" t="s">
        <v>118</v>
      </c>
      <c r="E106" s="159" t="s">
        <v>54</v>
      </c>
      <c r="F106" s="41" t="s">
        <v>21</v>
      </c>
      <c r="G106" s="12">
        <v>1.5</v>
      </c>
      <c r="H106" s="12">
        <v>1.5</v>
      </c>
      <c r="I106" s="160" t="s">
        <v>119</v>
      </c>
      <c r="J106" s="156">
        <v>11</v>
      </c>
      <c r="K106" s="156">
        <v>10</v>
      </c>
    </row>
    <row r="107" spans="1:11" x14ac:dyDescent="0.2">
      <c r="A107" s="146"/>
      <c r="B107" s="147"/>
      <c r="C107" s="148"/>
      <c r="D107" s="158"/>
      <c r="E107" s="159"/>
      <c r="F107" s="41" t="s">
        <v>97</v>
      </c>
      <c r="G107" s="12">
        <v>14</v>
      </c>
      <c r="H107" s="12">
        <v>13.6</v>
      </c>
      <c r="I107" s="160"/>
      <c r="J107" s="187"/>
      <c r="K107" s="187"/>
    </row>
    <row r="108" spans="1:11" x14ac:dyDescent="0.2">
      <c r="A108" s="146"/>
      <c r="B108" s="147"/>
      <c r="C108" s="148"/>
      <c r="D108" s="158"/>
      <c r="E108" s="159"/>
      <c r="F108" s="31" t="s">
        <v>7</v>
      </c>
      <c r="G108" s="14">
        <f t="shared" ref="G108:H108" si="37">SUM(G106:G107)</f>
        <v>15.5</v>
      </c>
      <c r="H108" s="14">
        <f t="shared" si="37"/>
        <v>15.1</v>
      </c>
      <c r="I108" s="160"/>
      <c r="J108" s="157"/>
      <c r="K108" s="157"/>
    </row>
    <row r="109" spans="1:11" ht="21" customHeight="1" x14ac:dyDescent="0.2">
      <c r="A109" s="146" t="s">
        <v>12</v>
      </c>
      <c r="B109" s="147" t="s">
        <v>15</v>
      </c>
      <c r="C109" s="148" t="s">
        <v>15</v>
      </c>
      <c r="D109" s="158" t="s">
        <v>120</v>
      </c>
      <c r="E109" s="159" t="s">
        <v>88</v>
      </c>
      <c r="F109" s="41" t="s">
        <v>21</v>
      </c>
      <c r="G109" s="12">
        <v>5.6</v>
      </c>
      <c r="H109" s="12">
        <v>6.2</v>
      </c>
      <c r="I109" s="160" t="s">
        <v>121</v>
      </c>
      <c r="J109" s="156">
        <v>7</v>
      </c>
      <c r="K109" s="156">
        <v>4</v>
      </c>
    </row>
    <row r="110" spans="1:11" ht="15.75" customHeight="1" x14ac:dyDescent="0.2">
      <c r="A110" s="146"/>
      <c r="B110" s="147"/>
      <c r="C110" s="148"/>
      <c r="D110" s="158"/>
      <c r="E110" s="159"/>
      <c r="F110" s="31" t="s">
        <v>7</v>
      </c>
      <c r="G110" s="14">
        <f t="shared" ref="G110:H110" si="38">SUM(G109:G109)</f>
        <v>5.6</v>
      </c>
      <c r="H110" s="14">
        <f t="shared" si="38"/>
        <v>6.2</v>
      </c>
      <c r="I110" s="160"/>
      <c r="J110" s="157"/>
      <c r="K110" s="157"/>
    </row>
    <row r="111" spans="1:11" x14ac:dyDescent="0.2">
      <c r="A111" s="146" t="s">
        <v>12</v>
      </c>
      <c r="B111" s="147" t="s">
        <v>15</v>
      </c>
      <c r="C111" s="148" t="s">
        <v>46</v>
      </c>
      <c r="D111" s="158" t="s">
        <v>122</v>
      </c>
      <c r="E111" s="159" t="s">
        <v>73</v>
      </c>
      <c r="F111" s="41" t="s">
        <v>21</v>
      </c>
      <c r="G111" s="12">
        <v>1</v>
      </c>
      <c r="H111" s="12">
        <v>0.6</v>
      </c>
      <c r="I111" s="160" t="s">
        <v>123</v>
      </c>
      <c r="J111" s="144">
        <v>7</v>
      </c>
      <c r="K111" s="144">
        <v>5</v>
      </c>
    </row>
    <row r="112" spans="1:11" x14ac:dyDescent="0.2">
      <c r="A112" s="146"/>
      <c r="B112" s="147"/>
      <c r="C112" s="148"/>
      <c r="D112" s="158"/>
      <c r="E112" s="159"/>
      <c r="F112" s="31" t="s">
        <v>7</v>
      </c>
      <c r="G112" s="14">
        <f t="shared" ref="G112:H112" si="39">SUM(G111:G111)</f>
        <v>1</v>
      </c>
      <c r="H112" s="14">
        <f t="shared" si="39"/>
        <v>0.6</v>
      </c>
      <c r="I112" s="160"/>
      <c r="J112" s="145"/>
      <c r="K112" s="145"/>
    </row>
    <row r="113" spans="1:11" x14ac:dyDescent="0.2">
      <c r="A113" s="146" t="s">
        <v>12</v>
      </c>
      <c r="B113" s="147" t="s">
        <v>15</v>
      </c>
      <c r="C113" s="148" t="s">
        <v>54</v>
      </c>
      <c r="D113" s="158" t="s">
        <v>124</v>
      </c>
      <c r="E113" s="159" t="s">
        <v>54</v>
      </c>
      <c r="F113" s="41" t="s">
        <v>21</v>
      </c>
      <c r="G113" s="12"/>
      <c r="H113" s="12"/>
      <c r="I113" s="160" t="s">
        <v>125</v>
      </c>
      <c r="J113" s="144">
        <v>20</v>
      </c>
      <c r="K113" s="144">
        <v>19</v>
      </c>
    </row>
    <row r="114" spans="1:11" x14ac:dyDescent="0.2">
      <c r="A114" s="146"/>
      <c r="B114" s="147"/>
      <c r="C114" s="148"/>
      <c r="D114" s="158"/>
      <c r="E114" s="159"/>
      <c r="F114" s="31" t="s">
        <v>7</v>
      </c>
      <c r="G114" s="14">
        <f t="shared" ref="G114:H114" si="40">SUM(G113:G113)</f>
        <v>0</v>
      </c>
      <c r="H114" s="14">
        <f t="shared" si="40"/>
        <v>0</v>
      </c>
      <c r="I114" s="160"/>
      <c r="J114" s="145"/>
      <c r="K114" s="145"/>
    </row>
    <row r="115" spans="1:11" x14ac:dyDescent="0.2">
      <c r="A115" s="146" t="s">
        <v>12</v>
      </c>
      <c r="B115" s="147" t="s">
        <v>15</v>
      </c>
      <c r="C115" s="148" t="s">
        <v>36</v>
      </c>
      <c r="D115" s="158" t="s">
        <v>126</v>
      </c>
      <c r="E115" s="159" t="s">
        <v>54</v>
      </c>
      <c r="F115" s="41" t="s">
        <v>127</v>
      </c>
      <c r="G115" s="12"/>
      <c r="H115" s="12"/>
      <c r="I115" s="160" t="s">
        <v>128</v>
      </c>
      <c r="J115" s="144">
        <v>1</v>
      </c>
      <c r="K115" s="144">
        <v>1</v>
      </c>
    </row>
    <row r="116" spans="1:11" x14ac:dyDescent="0.2">
      <c r="A116" s="146"/>
      <c r="B116" s="147"/>
      <c r="C116" s="148"/>
      <c r="D116" s="158"/>
      <c r="E116" s="159"/>
      <c r="F116" s="31" t="s">
        <v>7</v>
      </c>
      <c r="G116" s="14">
        <f t="shared" ref="G116:H116" si="41">SUM(G115:G115)</f>
        <v>0</v>
      </c>
      <c r="H116" s="14">
        <f t="shared" si="41"/>
        <v>0</v>
      </c>
      <c r="I116" s="160"/>
      <c r="J116" s="145"/>
      <c r="K116" s="145"/>
    </row>
    <row r="117" spans="1:11" x14ac:dyDescent="0.2">
      <c r="A117" s="146" t="s">
        <v>12</v>
      </c>
      <c r="B117" s="147" t="s">
        <v>15</v>
      </c>
      <c r="C117" s="148" t="s">
        <v>86</v>
      </c>
      <c r="D117" s="158" t="s">
        <v>129</v>
      </c>
      <c r="E117" s="159" t="s">
        <v>54</v>
      </c>
      <c r="F117" s="41" t="s">
        <v>21</v>
      </c>
      <c r="G117" s="12"/>
      <c r="H117" s="12"/>
      <c r="I117" s="160" t="s">
        <v>125</v>
      </c>
      <c r="J117" s="144">
        <v>1000</v>
      </c>
      <c r="K117" s="144">
        <v>950</v>
      </c>
    </row>
    <row r="118" spans="1:11" x14ac:dyDescent="0.2">
      <c r="A118" s="146"/>
      <c r="B118" s="147"/>
      <c r="C118" s="148"/>
      <c r="D118" s="158"/>
      <c r="E118" s="159"/>
      <c r="F118" s="31" t="s">
        <v>7</v>
      </c>
      <c r="G118" s="14">
        <f t="shared" ref="G118:H118" si="42">SUM(G117:G117)</f>
        <v>0</v>
      </c>
      <c r="H118" s="14">
        <f t="shared" si="42"/>
        <v>0</v>
      </c>
      <c r="I118" s="160"/>
      <c r="J118" s="145"/>
      <c r="K118" s="145"/>
    </row>
    <row r="119" spans="1:11" x14ac:dyDescent="0.2">
      <c r="A119" s="146" t="s">
        <v>12</v>
      </c>
      <c r="B119" s="147" t="s">
        <v>15</v>
      </c>
      <c r="C119" s="148" t="s">
        <v>90</v>
      </c>
      <c r="D119" s="158" t="s">
        <v>130</v>
      </c>
      <c r="E119" s="159" t="s">
        <v>54</v>
      </c>
      <c r="F119" s="41" t="s">
        <v>71</v>
      </c>
      <c r="G119" s="12">
        <v>27.9</v>
      </c>
      <c r="H119" s="12">
        <v>27.9</v>
      </c>
      <c r="I119" s="160" t="s">
        <v>131</v>
      </c>
      <c r="J119" s="144">
        <v>3</v>
      </c>
      <c r="K119" s="144">
        <v>3</v>
      </c>
    </row>
    <row r="120" spans="1:11" x14ac:dyDescent="0.2">
      <c r="A120" s="146"/>
      <c r="B120" s="147"/>
      <c r="C120" s="148"/>
      <c r="D120" s="158"/>
      <c r="E120" s="159"/>
      <c r="F120" s="31" t="s">
        <v>7</v>
      </c>
      <c r="G120" s="14">
        <f t="shared" ref="G120:H120" si="43">SUM(G119:G119)</f>
        <v>27.9</v>
      </c>
      <c r="H120" s="14">
        <f t="shared" si="43"/>
        <v>27.9</v>
      </c>
      <c r="I120" s="160"/>
      <c r="J120" s="145"/>
      <c r="K120" s="145"/>
    </row>
    <row r="121" spans="1:11" ht="20.25" customHeight="1" x14ac:dyDescent="0.2">
      <c r="A121" s="146" t="s">
        <v>12</v>
      </c>
      <c r="B121" s="147" t="s">
        <v>15</v>
      </c>
      <c r="C121" s="148" t="s">
        <v>132</v>
      </c>
      <c r="D121" s="158" t="s">
        <v>133</v>
      </c>
      <c r="E121" s="159" t="s">
        <v>134</v>
      </c>
      <c r="F121" s="46" t="s">
        <v>21</v>
      </c>
      <c r="G121" s="47"/>
      <c r="H121" s="47"/>
      <c r="I121" s="323" t="s">
        <v>135</v>
      </c>
      <c r="J121" s="144">
        <v>1</v>
      </c>
      <c r="K121" s="144">
        <v>1</v>
      </c>
    </row>
    <row r="122" spans="1:11" ht="16.5" customHeight="1" x14ac:dyDescent="0.2">
      <c r="A122" s="146"/>
      <c r="B122" s="147"/>
      <c r="C122" s="148"/>
      <c r="D122" s="158"/>
      <c r="E122" s="159"/>
      <c r="F122" s="31" t="s">
        <v>7</v>
      </c>
      <c r="G122" s="14">
        <f t="shared" ref="G122:H122" si="44">SUM(G121:G121)</f>
        <v>0</v>
      </c>
      <c r="H122" s="14">
        <f t="shared" si="44"/>
        <v>0</v>
      </c>
      <c r="I122" s="324"/>
      <c r="J122" s="145"/>
      <c r="K122" s="145"/>
    </row>
    <row r="123" spans="1:11" x14ac:dyDescent="0.2">
      <c r="A123" s="146" t="s">
        <v>12</v>
      </c>
      <c r="B123" s="147" t="s">
        <v>15</v>
      </c>
      <c r="C123" s="148" t="s">
        <v>136</v>
      </c>
      <c r="D123" s="158" t="s">
        <v>137</v>
      </c>
      <c r="E123" s="159" t="s">
        <v>134</v>
      </c>
      <c r="F123" s="41" t="s">
        <v>21</v>
      </c>
      <c r="G123" s="12"/>
      <c r="H123" s="12"/>
      <c r="I123" s="160" t="s">
        <v>138</v>
      </c>
      <c r="J123" s="144">
        <v>1600</v>
      </c>
      <c r="K123" s="144">
        <v>1300</v>
      </c>
    </row>
    <row r="124" spans="1:11" x14ac:dyDescent="0.2">
      <c r="A124" s="146"/>
      <c r="B124" s="147"/>
      <c r="C124" s="148"/>
      <c r="D124" s="158"/>
      <c r="E124" s="159"/>
      <c r="F124" s="31" t="s">
        <v>7</v>
      </c>
      <c r="G124" s="14">
        <f t="shared" ref="G124:H124" si="45">SUM(G123:G123)</f>
        <v>0</v>
      </c>
      <c r="H124" s="14">
        <f t="shared" si="45"/>
        <v>0</v>
      </c>
      <c r="I124" s="160"/>
      <c r="J124" s="145"/>
      <c r="K124" s="145"/>
    </row>
    <row r="125" spans="1:11" x14ac:dyDescent="0.2">
      <c r="A125" s="42" t="s">
        <v>12</v>
      </c>
      <c r="B125" s="39" t="s">
        <v>15</v>
      </c>
      <c r="C125" s="308" t="s">
        <v>8</v>
      </c>
      <c r="D125" s="309"/>
      <c r="E125" s="309"/>
      <c r="F125" s="310"/>
      <c r="G125" s="50">
        <f>G102+G105+G108+G110+G112+G114+G116+G118+G120+G122+G124</f>
        <v>147.4</v>
      </c>
      <c r="H125" s="50">
        <f t="shared" ref="H125" si="46">H102+H105+H108+H110+H112+H114+H116+H118+H120+H122+H124</f>
        <v>147.79999999999998</v>
      </c>
      <c r="I125" s="50" t="s">
        <v>16</v>
      </c>
      <c r="J125" s="55"/>
      <c r="K125" s="55"/>
    </row>
    <row r="126" spans="1:11" x14ac:dyDescent="0.2">
      <c r="A126" s="19" t="s">
        <v>12</v>
      </c>
      <c r="B126" s="311" t="s">
        <v>9</v>
      </c>
      <c r="C126" s="312"/>
      <c r="D126" s="312"/>
      <c r="E126" s="312"/>
      <c r="F126" s="313"/>
      <c r="G126" s="24">
        <f t="shared" ref="G126:H126" si="47">G77+G91+G99+G125</f>
        <v>4423.7</v>
      </c>
      <c r="H126" s="24">
        <f t="shared" si="47"/>
        <v>3745.1000000000004</v>
      </c>
      <c r="I126" s="24" t="s">
        <v>16</v>
      </c>
      <c r="J126" s="24" t="s">
        <v>16</v>
      </c>
      <c r="K126" s="24" t="s">
        <v>16</v>
      </c>
    </row>
    <row r="127" spans="1:11" x14ac:dyDescent="0.2">
      <c r="A127" s="314" t="s">
        <v>10</v>
      </c>
      <c r="B127" s="315"/>
      <c r="C127" s="315"/>
      <c r="D127" s="315"/>
      <c r="E127" s="315"/>
      <c r="F127" s="316"/>
      <c r="G127" s="25">
        <f>SUM(G126)</f>
        <v>4423.7</v>
      </c>
      <c r="H127" s="25">
        <f t="shared" ref="H127" si="48">SUM(H126)</f>
        <v>3745.1000000000004</v>
      </c>
      <c r="I127" s="25" t="s">
        <v>16</v>
      </c>
      <c r="J127" s="25" t="s">
        <v>16</v>
      </c>
      <c r="K127" s="25" t="s">
        <v>16</v>
      </c>
    </row>
    <row r="128" spans="1:11" x14ac:dyDescent="0.2">
      <c r="B128" s="28"/>
      <c r="C128" s="28"/>
      <c r="D128" s="28"/>
      <c r="E128" s="28"/>
      <c r="F128" s="28"/>
      <c r="G128" s="28"/>
      <c r="H128" s="28"/>
      <c r="I128" s="28"/>
      <c r="J128" s="28"/>
      <c r="K128" s="28"/>
    </row>
    <row r="129" spans="1:11" x14ac:dyDescent="0.2">
      <c r="B129" s="28"/>
      <c r="C129" s="28"/>
      <c r="D129" s="28"/>
      <c r="E129" s="28"/>
      <c r="F129" s="28"/>
      <c r="G129" s="28"/>
      <c r="H129" s="28"/>
      <c r="I129" s="28"/>
      <c r="J129" s="28"/>
      <c r="K129" s="28"/>
    </row>
    <row r="130" spans="1:11" x14ac:dyDescent="0.2">
      <c r="A130" s="317" t="s">
        <v>11</v>
      </c>
      <c r="B130" s="317"/>
      <c r="C130" s="318" t="s">
        <v>26</v>
      </c>
      <c r="D130" s="318"/>
      <c r="E130" s="318"/>
      <c r="F130" s="57" t="s">
        <v>21</v>
      </c>
      <c r="G130" s="58">
        <f>G68+G70+G79+G85+G95+G97+G106+G109+G57+G60+G62+G111+G87+G73+G121+G123</f>
        <v>3019.7999999999993</v>
      </c>
      <c r="H130" s="58">
        <f t="shared" ref="H130" si="49">H68+H70+H79+H85+H95+H97+H106+H109+H57+H60+H62+H111+H87+H73+H121+H123</f>
        <v>2588.9</v>
      </c>
      <c r="I130" s="59"/>
      <c r="J130" s="59"/>
      <c r="K130" s="28"/>
    </row>
    <row r="131" spans="1:11" x14ac:dyDescent="0.2">
      <c r="A131" s="317"/>
      <c r="B131" s="317"/>
      <c r="C131" s="319" t="s">
        <v>139</v>
      </c>
      <c r="D131" s="319"/>
      <c r="E131" s="319"/>
      <c r="F131" s="57" t="s">
        <v>71</v>
      </c>
      <c r="G131" s="58">
        <f t="shared" ref="G131:H131" si="50">G64+G66+G72+G93+G101+G103+G83+G113+G115+G117+G119+G58</f>
        <v>1097.5999999999999</v>
      </c>
      <c r="H131" s="58">
        <f t="shared" si="50"/>
        <v>870.79999999999984</v>
      </c>
      <c r="I131" s="59"/>
      <c r="J131" s="59"/>
      <c r="K131" s="28"/>
    </row>
    <row r="132" spans="1:11" x14ac:dyDescent="0.2">
      <c r="A132" s="317"/>
      <c r="B132" s="317"/>
      <c r="C132" s="318" t="s">
        <v>28</v>
      </c>
      <c r="D132" s="318"/>
      <c r="E132" s="318"/>
      <c r="F132" s="57" t="s">
        <v>97</v>
      </c>
      <c r="G132" s="58">
        <f t="shared" ref="G132:H132" si="51">G80+G107</f>
        <v>187</v>
      </c>
      <c r="H132" s="58">
        <f t="shared" si="51"/>
        <v>183.6</v>
      </c>
      <c r="I132" s="59"/>
      <c r="J132" s="59"/>
      <c r="K132" s="28"/>
    </row>
    <row r="133" spans="1:11" x14ac:dyDescent="0.2">
      <c r="A133" s="317"/>
      <c r="B133" s="317"/>
      <c r="C133" s="318" t="s">
        <v>27</v>
      </c>
      <c r="D133" s="318"/>
      <c r="E133" s="318"/>
      <c r="F133" s="57" t="s">
        <v>44</v>
      </c>
      <c r="G133" s="58">
        <f>SUM(G75+G81)</f>
        <v>9.3000000000000007</v>
      </c>
      <c r="H133" s="58">
        <f t="shared" ref="H133" si="52">SUM(H75+H81)</f>
        <v>17.8</v>
      </c>
      <c r="I133" s="59"/>
      <c r="J133" s="59"/>
      <c r="K133" s="28"/>
    </row>
    <row r="134" spans="1:11" x14ac:dyDescent="0.2">
      <c r="A134" s="317"/>
      <c r="B134" s="317"/>
      <c r="C134" s="320" t="s">
        <v>140</v>
      </c>
      <c r="D134" s="321"/>
      <c r="E134" s="322"/>
      <c r="F134" s="57" t="s">
        <v>98</v>
      </c>
      <c r="G134" s="58">
        <f>SUM(G82+G89+G104)</f>
        <v>110</v>
      </c>
      <c r="H134" s="58">
        <f t="shared" ref="H134" si="53">SUM(H82+H89+H104)</f>
        <v>84</v>
      </c>
      <c r="I134" s="59"/>
      <c r="J134" s="59"/>
      <c r="K134" s="28"/>
    </row>
    <row r="135" spans="1:11" x14ac:dyDescent="0.2">
      <c r="A135" s="317"/>
      <c r="B135" s="317"/>
      <c r="C135" s="320"/>
      <c r="D135" s="321"/>
      <c r="E135" s="321"/>
      <c r="F135" s="322"/>
      <c r="G135" s="60">
        <f>SUM(G130:G134)</f>
        <v>4423.7</v>
      </c>
      <c r="H135" s="60">
        <f t="shared" ref="H135" si="54">SUM(H130:H134)</f>
        <v>3745.1</v>
      </c>
      <c r="I135" s="61"/>
      <c r="J135" s="61"/>
      <c r="K135" s="28"/>
    </row>
    <row r="138" spans="1:11" s="43" customFormat="1" ht="10.5" x14ac:dyDescent="0.2">
      <c r="A138" s="170" t="s">
        <v>141</v>
      </c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</row>
    <row r="139" spans="1:11" ht="22.9" customHeight="1" x14ac:dyDescent="0.2">
      <c r="A139" s="171" t="s">
        <v>58</v>
      </c>
      <c r="B139" s="171"/>
      <c r="C139" s="171"/>
      <c r="D139" s="171"/>
      <c r="E139" s="171"/>
      <c r="F139" s="171"/>
      <c r="G139" s="171"/>
      <c r="H139" s="171"/>
      <c r="I139" s="171"/>
      <c r="J139" s="171"/>
      <c r="K139" s="171"/>
    </row>
    <row r="140" spans="1:11" ht="43.9" customHeight="1" x14ac:dyDescent="0.2">
      <c r="A140" s="172" t="s">
        <v>0</v>
      </c>
      <c r="B140" s="172" t="s">
        <v>1</v>
      </c>
      <c r="C140" s="172" t="s">
        <v>2</v>
      </c>
      <c r="D140" s="173" t="s">
        <v>3</v>
      </c>
      <c r="E140" s="172" t="s">
        <v>4</v>
      </c>
      <c r="F140" s="172" t="s">
        <v>5</v>
      </c>
      <c r="G140" s="174" t="s">
        <v>59</v>
      </c>
      <c r="H140" s="174" t="s">
        <v>60</v>
      </c>
      <c r="I140" s="175" t="s">
        <v>61</v>
      </c>
      <c r="J140" s="175"/>
      <c r="K140" s="175"/>
    </row>
    <row r="141" spans="1:11" ht="40.9" customHeight="1" x14ac:dyDescent="0.2">
      <c r="A141" s="172"/>
      <c r="B141" s="172"/>
      <c r="C141" s="172"/>
      <c r="D141" s="173"/>
      <c r="E141" s="172"/>
      <c r="F141" s="172"/>
      <c r="G141" s="174"/>
      <c r="H141" s="174"/>
      <c r="I141" s="41" t="s">
        <v>62</v>
      </c>
      <c r="J141" s="44" t="s">
        <v>6</v>
      </c>
      <c r="K141" s="44" t="s">
        <v>63</v>
      </c>
    </row>
    <row r="142" spans="1:11" x14ac:dyDescent="0.2">
      <c r="A142" s="306" t="s">
        <v>142</v>
      </c>
      <c r="B142" s="306"/>
      <c r="C142" s="306"/>
      <c r="D142" s="306"/>
      <c r="E142" s="306"/>
      <c r="F142" s="306"/>
      <c r="G142" s="306"/>
      <c r="H142" s="306"/>
      <c r="I142" s="306"/>
      <c r="J142" s="306"/>
      <c r="K142" s="306"/>
    </row>
    <row r="143" spans="1:11" x14ac:dyDescent="0.2">
      <c r="A143" s="307" t="s">
        <v>143</v>
      </c>
      <c r="B143" s="307"/>
      <c r="C143" s="307"/>
      <c r="D143" s="307"/>
      <c r="E143" s="307"/>
      <c r="F143" s="307"/>
      <c r="G143" s="307"/>
      <c r="H143" s="307"/>
      <c r="I143" s="307"/>
      <c r="J143" s="307"/>
      <c r="K143" s="307"/>
    </row>
    <row r="144" spans="1:11" x14ac:dyDescent="0.2">
      <c r="A144" s="63" t="s">
        <v>12</v>
      </c>
      <c r="B144" s="243" t="s">
        <v>144</v>
      </c>
      <c r="C144" s="243"/>
      <c r="D144" s="243"/>
      <c r="E144" s="243"/>
      <c r="F144" s="243"/>
      <c r="G144" s="243"/>
      <c r="H144" s="243"/>
      <c r="I144" s="243"/>
      <c r="J144" s="243"/>
      <c r="K144" s="243"/>
    </row>
    <row r="145" spans="1:11" x14ac:dyDescent="0.2">
      <c r="A145" s="64" t="s">
        <v>12</v>
      </c>
      <c r="B145" s="65" t="s">
        <v>12</v>
      </c>
      <c r="C145" s="263" t="s">
        <v>145</v>
      </c>
      <c r="D145" s="263"/>
      <c r="E145" s="263"/>
      <c r="F145" s="263"/>
      <c r="G145" s="263"/>
      <c r="H145" s="263"/>
      <c r="I145" s="263"/>
      <c r="J145" s="263"/>
      <c r="K145" s="263"/>
    </row>
    <row r="146" spans="1:11" x14ac:dyDescent="0.2">
      <c r="A146" s="273" t="s">
        <v>12</v>
      </c>
      <c r="B146" s="272" t="s">
        <v>12</v>
      </c>
      <c r="C146" s="274" t="s">
        <v>12</v>
      </c>
      <c r="D146" s="239" t="s">
        <v>146</v>
      </c>
      <c r="E146" s="281" t="s">
        <v>147</v>
      </c>
      <c r="F146" s="66" t="s">
        <v>21</v>
      </c>
      <c r="G146" s="67">
        <v>20</v>
      </c>
      <c r="H146" s="67">
        <v>17.2</v>
      </c>
      <c r="I146" s="149" t="s">
        <v>148</v>
      </c>
      <c r="J146" s="156">
        <v>7</v>
      </c>
      <c r="K146" s="156">
        <v>7</v>
      </c>
    </row>
    <row r="147" spans="1:11" x14ac:dyDescent="0.2">
      <c r="A147" s="273"/>
      <c r="B147" s="272"/>
      <c r="C147" s="274"/>
      <c r="D147" s="239"/>
      <c r="E147" s="281"/>
      <c r="F147" s="68" t="s">
        <v>7</v>
      </c>
      <c r="G147" s="14">
        <f t="shared" ref="G147:H147" si="55">SUM(G146:G146)</f>
        <v>20</v>
      </c>
      <c r="H147" s="14">
        <f t="shared" si="55"/>
        <v>17.2</v>
      </c>
      <c r="I147" s="149"/>
      <c r="J147" s="157"/>
      <c r="K147" s="157"/>
    </row>
    <row r="148" spans="1:11" x14ac:dyDescent="0.2">
      <c r="A148" s="285" t="s">
        <v>12</v>
      </c>
      <c r="B148" s="288" t="s">
        <v>12</v>
      </c>
      <c r="C148" s="291" t="s">
        <v>14</v>
      </c>
      <c r="D148" s="294" t="s">
        <v>149</v>
      </c>
      <c r="E148" s="297" t="s">
        <v>150</v>
      </c>
      <c r="F148" s="66" t="s">
        <v>21</v>
      </c>
      <c r="G148" s="67">
        <v>598</v>
      </c>
      <c r="H148" s="67">
        <v>590</v>
      </c>
      <c r="I148" s="300" t="s">
        <v>151</v>
      </c>
      <c r="J148" s="279">
        <v>30</v>
      </c>
      <c r="K148" s="279">
        <v>26</v>
      </c>
    </row>
    <row r="149" spans="1:11" ht="22.5" x14ac:dyDescent="0.2">
      <c r="A149" s="286"/>
      <c r="B149" s="289"/>
      <c r="C149" s="292"/>
      <c r="D149" s="295"/>
      <c r="E149" s="298"/>
      <c r="F149" s="69" t="s">
        <v>44</v>
      </c>
      <c r="G149" s="67">
        <v>7.1</v>
      </c>
      <c r="H149" s="67">
        <v>7</v>
      </c>
      <c r="I149" s="301"/>
      <c r="J149" s="283"/>
      <c r="K149" s="283"/>
    </row>
    <row r="150" spans="1:11" x14ac:dyDescent="0.2">
      <c r="A150" s="286"/>
      <c r="B150" s="289"/>
      <c r="C150" s="292"/>
      <c r="D150" s="295"/>
      <c r="E150" s="298"/>
      <c r="F150" s="66" t="s">
        <v>97</v>
      </c>
      <c r="G150" s="67">
        <v>7</v>
      </c>
      <c r="H150" s="67">
        <v>6.5</v>
      </c>
      <c r="I150" s="301"/>
      <c r="J150" s="283"/>
      <c r="K150" s="283"/>
    </row>
    <row r="151" spans="1:11" x14ac:dyDescent="0.2">
      <c r="A151" s="286"/>
      <c r="B151" s="289"/>
      <c r="C151" s="292"/>
      <c r="D151" s="295"/>
      <c r="E151" s="298"/>
      <c r="F151" s="303" t="s">
        <v>7</v>
      </c>
      <c r="G151" s="305">
        <f t="shared" ref="G151:H151" si="56">SUM(G148:G150)</f>
        <v>612.1</v>
      </c>
      <c r="H151" s="305">
        <f t="shared" si="56"/>
        <v>603.5</v>
      </c>
      <c r="I151" s="301"/>
      <c r="J151" s="283"/>
      <c r="K151" s="283"/>
    </row>
    <row r="152" spans="1:11" x14ac:dyDescent="0.2">
      <c r="A152" s="287"/>
      <c r="B152" s="290"/>
      <c r="C152" s="293"/>
      <c r="D152" s="296"/>
      <c r="E152" s="299"/>
      <c r="F152" s="304"/>
      <c r="G152" s="304"/>
      <c r="H152" s="304"/>
      <c r="I152" s="302"/>
      <c r="J152" s="280"/>
      <c r="K152" s="280"/>
    </row>
    <row r="153" spans="1:11" x14ac:dyDescent="0.2">
      <c r="A153" s="273" t="s">
        <v>12</v>
      </c>
      <c r="B153" s="272" t="s">
        <v>12</v>
      </c>
      <c r="C153" s="274" t="s">
        <v>13</v>
      </c>
      <c r="D153" s="275" t="s">
        <v>152</v>
      </c>
      <c r="E153" s="281" t="s">
        <v>153</v>
      </c>
      <c r="F153" s="66" t="s">
        <v>21</v>
      </c>
      <c r="G153" s="67">
        <v>80.2</v>
      </c>
      <c r="H153" s="67">
        <v>80</v>
      </c>
      <c r="I153" s="275" t="s">
        <v>154</v>
      </c>
      <c r="J153" s="279">
        <v>35</v>
      </c>
      <c r="K153" s="279">
        <v>30</v>
      </c>
    </row>
    <row r="154" spans="1:11" ht="22.5" x14ac:dyDescent="0.2">
      <c r="A154" s="273"/>
      <c r="B154" s="272"/>
      <c r="C154" s="274"/>
      <c r="D154" s="275"/>
      <c r="E154" s="281"/>
      <c r="F154" s="69" t="s">
        <v>44</v>
      </c>
      <c r="G154" s="67">
        <v>0.9</v>
      </c>
      <c r="H154" s="67">
        <v>0.8</v>
      </c>
      <c r="I154" s="275"/>
      <c r="J154" s="283"/>
      <c r="K154" s="283"/>
    </row>
    <row r="155" spans="1:11" x14ac:dyDescent="0.2">
      <c r="A155" s="273"/>
      <c r="B155" s="272"/>
      <c r="C155" s="274"/>
      <c r="D155" s="275"/>
      <c r="E155" s="281"/>
      <c r="F155" s="68" t="s">
        <v>7</v>
      </c>
      <c r="G155" s="70">
        <f>SUM(G153:G154)</f>
        <v>81.100000000000009</v>
      </c>
      <c r="H155" s="70">
        <f t="shared" ref="H155" si="57">SUM(H153:H154)</f>
        <v>80.8</v>
      </c>
      <c r="I155" s="275"/>
      <c r="J155" s="280"/>
      <c r="K155" s="280"/>
    </row>
    <row r="156" spans="1:11" x14ac:dyDescent="0.2">
      <c r="A156" s="273" t="s">
        <v>12</v>
      </c>
      <c r="B156" s="272" t="s">
        <v>12</v>
      </c>
      <c r="C156" s="274" t="s">
        <v>15</v>
      </c>
      <c r="D156" s="275" t="s">
        <v>155</v>
      </c>
      <c r="E156" s="281" t="s">
        <v>156</v>
      </c>
      <c r="F156" s="66" t="s">
        <v>21</v>
      </c>
      <c r="G156" s="67">
        <v>71.2</v>
      </c>
      <c r="H156" s="67">
        <v>71</v>
      </c>
      <c r="I156" s="275" t="s">
        <v>157</v>
      </c>
      <c r="J156" s="279">
        <v>50</v>
      </c>
      <c r="K156" s="279">
        <v>38</v>
      </c>
    </row>
    <row r="157" spans="1:11" x14ac:dyDescent="0.2">
      <c r="A157" s="273"/>
      <c r="B157" s="272"/>
      <c r="C157" s="274"/>
      <c r="D157" s="275"/>
      <c r="E157" s="281"/>
      <c r="F157" s="66" t="s">
        <v>97</v>
      </c>
      <c r="G157" s="67">
        <v>5.5</v>
      </c>
      <c r="H157" s="67">
        <v>4.2</v>
      </c>
      <c r="I157" s="275"/>
      <c r="J157" s="283"/>
      <c r="K157" s="283"/>
    </row>
    <row r="158" spans="1:11" x14ac:dyDescent="0.2">
      <c r="A158" s="273"/>
      <c r="B158" s="272"/>
      <c r="C158" s="274"/>
      <c r="D158" s="275"/>
      <c r="E158" s="281"/>
      <c r="F158" s="68" t="s">
        <v>7</v>
      </c>
      <c r="G158" s="70">
        <f>SUM(G156:G157)</f>
        <v>76.7</v>
      </c>
      <c r="H158" s="70">
        <f t="shared" ref="H158" si="58">SUM(H156:H157)</f>
        <v>75.2</v>
      </c>
      <c r="I158" s="275"/>
      <c r="J158" s="280"/>
      <c r="K158" s="280"/>
    </row>
    <row r="159" spans="1:11" x14ac:dyDescent="0.2">
      <c r="A159" s="273" t="s">
        <v>12</v>
      </c>
      <c r="B159" s="272" t="s">
        <v>12</v>
      </c>
      <c r="C159" s="274" t="s">
        <v>46</v>
      </c>
      <c r="D159" s="275" t="s">
        <v>158</v>
      </c>
      <c r="E159" s="281" t="s">
        <v>156</v>
      </c>
      <c r="F159" s="66" t="s">
        <v>21</v>
      </c>
      <c r="G159" s="67">
        <v>131.80000000000001</v>
      </c>
      <c r="H159" s="67">
        <v>120</v>
      </c>
      <c r="I159" s="275" t="s">
        <v>159</v>
      </c>
      <c r="J159" s="279">
        <v>17</v>
      </c>
      <c r="K159" s="279">
        <v>12</v>
      </c>
    </row>
    <row r="160" spans="1:11" x14ac:dyDescent="0.2">
      <c r="A160" s="273"/>
      <c r="B160" s="272"/>
      <c r="C160" s="274"/>
      <c r="D160" s="275"/>
      <c r="E160" s="281"/>
      <c r="F160" s="66" t="s">
        <v>97</v>
      </c>
      <c r="G160" s="67">
        <v>121.6</v>
      </c>
      <c r="H160" s="67">
        <v>100</v>
      </c>
      <c r="I160" s="275"/>
      <c r="J160" s="283"/>
      <c r="K160" s="283"/>
    </row>
    <row r="161" spans="1:11" x14ac:dyDescent="0.2">
      <c r="A161" s="273"/>
      <c r="B161" s="272"/>
      <c r="C161" s="274"/>
      <c r="D161" s="275"/>
      <c r="E161" s="281"/>
      <c r="F161" s="68" t="s">
        <v>7</v>
      </c>
      <c r="G161" s="70">
        <f>SUM(G159:G160)</f>
        <v>253.4</v>
      </c>
      <c r="H161" s="70">
        <f t="shared" ref="H161" si="59">SUM(H159:H160)</f>
        <v>220</v>
      </c>
      <c r="I161" s="275"/>
      <c r="J161" s="280"/>
      <c r="K161" s="280"/>
    </row>
    <row r="162" spans="1:11" x14ac:dyDescent="0.2">
      <c r="A162" s="273" t="s">
        <v>12</v>
      </c>
      <c r="B162" s="272" t="s">
        <v>12</v>
      </c>
      <c r="C162" s="274" t="s">
        <v>54</v>
      </c>
      <c r="D162" s="275" t="s">
        <v>160</v>
      </c>
      <c r="E162" s="281" t="s">
        <v>161</v>
      </c>
      <c r="F162" s="66" t="s">
        <v>21</v>
      </c>
      <c r="G162" s="67">
        <v>620</v>
      </c>
      <c r="H162" s="67">
        <v>605</v>
      </c>
      <c r="I162" s="275" t="s">
        <v>162</v>
      </c>
      <c r="J162" s="279">
        <v>117</v>
      </c>
      <c r="K162" s="279">
        <v>98</v>
      </c>
    </row>
    <row r="163" spans="1:11" ht="22.5" x14ac:dyDescent="0.2">
      <c r="A163" s="273"/>
      <c r="B163" s="272"/>
      <c r="C163" s="274"/>
      <c r="D163" s="275"/>
      <c r="E163" s="281"/>
      <c r="F163" s="69" t="s">
        <v>44</v>
      </c>
      <c r="G163" s="67">
        <v>34.4</v>
      </c>
      <c r="H163" s="67">
        <v>32</v>
      </c>
      <c r="I163" s="275"/>
      <c r="J163" s="283"/>
      <c r="K163" s="283"/>
    </row>
    <row r="164" spans="1:11" x14ac:dyDescent="0.2">
      <c r="A164" s="273"/>
      <c r="B164" s="272"/>
      <c r="C164" s="274"/>
      <c r="D164" s="275"/>
      <c r="E164" s="281"/>
      <c r="F164" s="66" t="s">
        <v>97</v>
      </c>
      <c r="G164" s="67">
        <v>4</v>
      </c>
      <c r="H164" s="67">
        <v>3.8</v>
      </c>
      <c r="I164" s="275"/>
      <c r="J164" s="283"/>
      <c r="K164" s="283"/>
    </row>
    <row r="165" spans="1:11" x14ac:dyDescent="0.2">
      <c r="A165" s="284"/>
      <c r="B165" s="284"/>
      <c r="C165" s="274"/>
      <c r="D165" s="275"/>
      <c r="E165" s="281"/>
      <c r="F165" s="68" t="s">
        <v>7</v>
      </c>
      <c r="G165" s="70">
        <f t="shared" ref="G165:H165" si="60">SUM(G162:G164)</f>
        <v>658.4</v>
      </c>
      <c r="H165" s="70">
        <f t="shared" si="60"/>
        <v>640.79999999999995</v>
      </c>
      <c r="I165" s="275"/>
      <c r="J165" s="280"/>
      <c r="K165" s="280"/>
    </row>
    <row r="166" spans="1:11" x14ac:dyDescent="0.2">
      <c r="A166" s="273" t="s">
        <v>12</v>
      </c>
      <c r="B166" s="272" t="s">
        <v>12</v>
      </c>
      <c r="C166" s="274" t="s">
        <v>36</v>
      </c>
      <c r="D166" s="275" t="s">
        <v>163</v>
      </c>
      <c r="E166" s="281" t="s">
        <v>164</v>
      </c>
      <c r="F166" s="66" t="s">
        <v>21</v>
      </c>
      <c r="G166" s="67">
        <v>2</v>
      </c>
      <c r="H166" s="67">
        <v>2</v>
      </c>
      <c r="I166" s="282" t="s">
        <v>165</v>
      </c>
      <c r="J166" s="279">
        <v>1</v>
      </c>
      <c r="K166" s="279">
        <v>1</v>
      </c>
    </row>
    <row r="167" spans="1:11" x14ac:dyDescent="0.2">
      <c r="A167" s="273"/>
      <c r="B167" s="272"/>
      <c r="C167" s="274"/>
      <c r="D167" s="275"/>
      <c r="E167" s="281"/>
      <c r="F167" s="68" t="s">
        <v>7</v>
      </c>
      <c r="G167" s="71">
        <f t="shared" ref="G167:H167" si="61">SUM(G166:G166)</f>
        <v>2</v>
      </c>
      <c r="H167" s="71">
        <f t="shared" si="61"/>
        <v>2</v>
      </c>
      <c r="I167" s="282"/>
      <c r="J167" s="280"/>
      <c r="K167" s="280"/>
    </row>
    <row r="168" spans="1:11" ht="21.75" customHeight="1" x14ac:dyDescent="0.2">
      <c r="A168" s="273" t="s">
        <v>12</v>
      </c>
      <c r="B168" s="272" t="s">
        <v>12</v>
      </c>
      <c r="C168" s="274" t="s">
        <v>86</v>
      </c>
      <c r="D168" s="275" t="s">
        <v>166</v>
      </c>
      <c r="E168" s="281" t="s">
        <v>167</v>
      </c>
      <c r="F168" s="66" t="s">
        <v>21</v>
      </c>
      <c r="G168" s="67">
        <v>60</v>
      </c>
      <c r="H168" s="67">
        <v>55</v>
      </c>
      <c r="I168" s="282" t="s">
        <v>168</v>
      </c>
      <c r="J168" s="279">
        <v>18</v>
      </c>
      <c r="K168" s="279">
        <v>15</v>
      </c>
    </row>
    <row r="169" spans="1:11" ht="13.15" customHeight="1" x14ac:dyDescent="0.2">
      <c r="A169" s="273"/>
      <c r="B169" s="272"/>
      <c r="C169" s="274"/>
      <c r="D169" s="275"/>
      <c r="E169" s="281"/>
      <c r="F169" s="68" t="s">
        <v>7</v>
      </c>
      <c r="G169" s="71">
        <f t="shared" ref="G169:H169" si="62">SUM(G168:G168)</f>
        <v>60</v>
      </c>
      <c r="H169" s="71">
        <f t="shared" si="62"/>
        <v>55</v>
      </c>
      <c r="I169" s="282"/>
      <c r="J169" s="280"/>
      <c r="K169" s="280"/>
    </row>
    <row r="170" spans="1:11" x14ac:dyDescent="0.2">
      <c r="A170" s="273" t="s">
        <v>12</v>
      </c>
      <c r="B170" s="272" t="s">
        <v>12</v>
      </c>
      <c r="C170" s="274" t="s">
        <v>90</v>
      </c>
      <c r="D170" s="275" t="s">
        <v>169</v>
      </c>
      <c r="E170" s="281" t="s">
        <v>164</v>
      </c>
      <c r="F170" s="66" t="s">
        <v>21</v>
      </c>
      <c r="G170" s="67"/>
      <c r="H170" s="67"/>
      <c r="I170" s="282" t="s">
        <v>170</v>
      </c>
      <c r="J170" s="279">
        <v>1</v>
      </c>
      <c r="K170" s="279">
        <v>1</v>
      </c>
    </row>
    <row r="171" spans="1:11" x14ac:dyDescent="0.2">
      <c r="A171" s="273"/>
      <c r="B171" s="272"/>
      <c r="C171" s="274"/>
      <c r="D171" s="275"/>
      <c r="E171" s="281"/>
      <c r="F171" s="68" t="s">
        <v>7</v>
      </c>
      <c r="G171" s="71">
        <f t="shared" ref="G171:H171" si="63">SUM(G170:G170)</f>
        <v>0</v>
      </c>
      <c r="H171" s="71">
        <f t="shared" si="63"/>
        <v>0</v>
      </c>
      <c r="I171" s="282"/>
      <c r="J171" s="280"/>
      <c r="K171" s="280"/>
    </row>
    <row r="172" spans="1:11" ht="14.25" customHeight="1" x14ac:dyDescent="0.2">
      <c r="A172" s="273" t="s">
        <v>12</v>
      </c>
      <c r="B172" s="272" t="s">
        <v>12</v>
      </c>
      <c r="C172" s="274" t="s">
        <v>132</v>
      </c>
      <c r="D172" s="275" t="s">
        <v>171</v>
      </c>
      <c r="E172" s="281" t="s">
        <v>172</v>
      </c>
      <c r="F172" s="66" t="s">
        <v>21</v>
      </c>
      <c r="G172" s="67">
        <v>64</v>
      </c>
      <c r="H172" s="67">
        <v>32</v>
      </c>
      <c r="I172" s="282" t="s">
        <v>173</v>
      </c>
      <c r="J172" s="279">
        <v>900</v>
      </c>
      <c r="K172" s="279">
        <v>850</v>
      </c>
    </row>
    <row r="173" spans="1:11" ht="20.25" customHeight="1" x14ac:dyDescent="0.2">
      <c r="A173" s="273"/>
      <c r="B173" s="272"/>
      <c r="C173" s="274"/>
      <c r="D173" s="275"/>
      <c r="E173" s="281"/>
      <c r="F173" s="68" t="s">
        <v>7</v>
      </c>
      <c r="G173" s="71">
        <f t="shared" ref="G173:H173" si="64">SUM(G172:G172)</f>
        <v>64</v>
      </c>
      <c r="H173" s="71">
        <f t="shared" si="64"/>
        <v>32</v>
      </c>
      <c r="I173" s="282"/>
      <c r="J173" s="280"/>
      <c r="K173" s="280"/>
    </row>
    <row r="174" spans="1:11" x14ac:dyDescent="0.2">
      <c r="A174" s="64" t="s">
        <v>12</v>
      </c>
      <c r="B174" s="65" t="s">
        <v>12</v>
      </c>
      <c r="C174" s="272" t="s">
        <v>8</v>
      </c>
      <c r="D174" s="272"/>
      <c r="E174" s="272"/>
      <c r="F174" s="272"/>
      <c r="G174" s="72">
        <f>G147+G151+G155+G152+G158+G161+G165+G167+G169+G171+G173</f>
        <v>1827.7000000000003</v>
      </c>
      <c r="H174" s="72">
        <f t="shared" ref="H174" si="65">H147+H151+H155+H152+H158+H161+H165+H167+H169+H171+H173</f>
        <v>1726.5</v>
      </c>
      <c r="I174" s="73" t="s">
        <v>16</v>
      </c>
      <c r="J174" s="73" t="s">
        <v>16</v>
      </c>
      <c r="K174" s="73" t="s">
        <v>16</v>
      </c>
    </row>
    <row r="175" spans="1:11" x14ac:dyDescent="0.2">
      <c r="A175" s="64" t="s">
        <v>12</v>
      </c>
      <c r="B175" s="65" t="s">
        <v>14</v>
      </c>
      <c r="C175" s="263" t="s">
        <v>174</v>
      </c>
      <c r="D175" s="263"/>
      <c r="E175" s="263"/>
      <c r="F175" s="263"/>
      <c r="G175" s="263"/>
      <c r="H175" s="263"/>
      <c r="I175" s="263"/>
      <c r="J175" s="263"/>
      <c r="K175" s="263"/>
    </row>
    <row r="176" spans="1:11" x14ac:dyDescent="0.2">
      <c r="A176" s="273" t="s">
        <v>12</v>
      </c>
      <c r="B176" s="272" t="s">
        <v>14</v>
      </c>
      <c r="C176" s="274" t="s">
        <v>12</v>
      </c>
      <c r="D176" s="275" t="s">
        <v>175</v>
      </c>
      <c r="E176" s="276" t="s">
        <v>57</v>
      </c>
      <c r="F176" s="69" t="s">
        <v>21</v>
      </c>
      <c r="G176" s="67">
        <v>87.1</v>
      </c>
      <c r="H176" s="67">
        <v>55</v>
      </c>
      <c r="I176" s="277" t="s">
        <v>176</v>
      </c>
      <c r="J176" s="279">
        <v>14</v>
      </c>
      <c r="K176" s="279">
        <v>36</v>
      </c>
    </row>
    <row r="177" spans="1:11" ht="22.5" x14ac:dyDescent="0.2">
      <c r="A177" s="273"/>
      <c r="B177" s="272"/>
      <c r="C177" s="274"/>
      <c r="D177" s="275"/>
      <c r="E177" s="276"/>
      <c r="F177" s="69" t="s">
        <v>44</v>
      </c>
      <c r="G177" s="67">
        <v>10.199999999999999</v>
      </c>
      <c r="H177" s="67">
        <v>10.4</v>
      </c>
      <c r="I177" s="278"/>
      <c r="J177" s="280"/>
      <c r="K177" s="280"/>
    </row>
    <row r="178" spans="1:11" ht="33.75" x14ac:dyDescent="0.2">
      <c r="A178" s="273"/>
      <c r="B178" s="272"/>
      <c r="C178" s="274"/>
      <c r="D178" s="275"/>
      <c r="E178" s="276"/>
      <c r="F178" s="68" t="s">
        <v>7</v>
      </c>
      <c r="G178" s="70">
        <f>SUM(G176:G177)</f>
        <v>97.3</v>
      </c>
      <c r="H178" s="70">
        <f t="shared" ref="H178" si="66">SUM(H176:H177)</f>
        <v>65.400000000000006</v>
      </c>
      <c r="I178" s="74" t="s">
        <v>177</v>
      </c>
      <c r="J178" s="75">
        <v>1</v>
      </c>
      <c r="K178" s="75">
        <v>7</v>
      </c>
    </row>
    <row r="179" spans="1:11" x14ac:dyDescent="0.2">
      <c r="A179" s="64" t="s">
        <v>12</v>
      </c>
      <c r="B179" s="65" t="s">
        <v>14</v>
      </c>
      <c r="C179" s="261" t="s">
        <v>8</v>
      </c>
      <c r="D179" s="261"/>
      <c r="E179" s="261"/>
      <c r="F179" s="261"/>
      <c r="G179" s="50">
        <f>SUM(G178)</f>
        <v>97.3</v>
      </c>
      <c r="H179" s="50">
        <f>SUM(H178)</f>
        <v>65.400000000000006</v>
      </c>
      <c r="I179" s="73" t="s">
        <v>16</v>
      </c>
      <c r="J179" s="73" t="s">
        <v>16</v>
      </c>
      <c r="K179" s="73" t="s">
        <v>16</v>
      </c>
    </row>
    <row r="180" spans="1:11" x14ac:dyDescent="0.2">
      <c r="A180" s="64" t="s">
        <v>12</v>
      </c>
      <c r="B180" s="247" t="s">
        <v>9</v>
      </c>
      <c r="C180" s="247"/>
      <c r="D180" s="247"/>
      <c r="E180" s="247"/>
      <c r="F180" s="247"/>
      <c r="G180" s="24">
        <f t="shared" ref="G180:H180" si="67">SUM(G174+G179)</f>
        <v>1925.0000000000002</v>
      </c>
      <c r="H180" s="24">
        <f t="shared" si="67"/>
        <v>1791.9</v>
      </c>
      <c r="I180" s="76" t="s">
        <v>16</v>
      </c>
      <c r="J180" s="76" t="s">
        <v>16</v>
      </c>
      <c r="K180" s="76" t="s">
        <v>16</v>
      </c>
    </row>
    <row r="181" spans="1:11" x14ac:dyDescent="0.2">
      <c r="A181" s="63" t="s">
        <v>14</v>
      </c>
      <c r="B181" s="243" t="s">
        <v>178</v>
      </c>
      <c r="C181" s="243"/>
      <c r="D181" s="243"/>
      <c r="E181" s="243"/>
      <c r="F181" s="243"/>
      <c r="G181" s="243"/>
      <c r="H181" s="243"/>
      <c r="I181" s="243"/>
      <c r="J181" s="243"/>
      <c r="K181" s="243"/>
    </row>
    <row r="182" spans="1:11" x14ac:dyDescent="0.2">
      <c r="A182" s="64" t="s">
        <v>14</v>
      </c>
      <c r="B182" s="65" t="s">
        <v>12</v>
      </c>
      <c r="C182" s="262" t="s">
        <v>179</v>
      </c>
      <c r="D182" s="263"/>
      <c r="E182" s="263"/>
      <c r="F182" s="263"/>
      <c r="G182" s="263"/>
      <c r="H182" s="263"/>
      <c r="I182" s="263"/>
      <c r="J182" s="263"/>
      <c r="K182" s="263"/>
    </row>
    <row r="183" spans="1:11" x14ac:dyDescent="0.2">
      <c r="A183" s="146" t="s">
        <v>14</v>
      </c>
      <c r="B183" s="147" t="s">
        <v>12</v>
      </c>
      <c r="C183" s="148" t="s">
        <v>12</v>
      </c>
      <c r="D183" s="158" t="s">
        <v>180</v>
      </c>
      <c r="E183" s="264" t="s">
        <v>181</v>
      </c>
      <c r="F183" s="41" t="s">
        <v>21</v>
      </c>
      <c r="G183" s="12">
        <v>1</v>
      </c>
      <c r="H183" s="12">
        <v>0</v>
      </c>
      <c r="I183" s="164" t="s">
        <v>182</v>
      </c>
      <c r="J183" s="156">
        <v>2</v>
      </c>
      <c r="K183" s="156">
        <v>1</v>
      </c>
    </row>
    <row r="184" spans="1:11" x14ac:dyDescent="0.2">
      <c r="A184" s="146"/>
      <c r="B184" s="147"/>
      <c r="C184" s="148"/>
      <c r="D184" s="158"/>
      <c r="E184" s="264"/>
      <c r="F184" s="31" t="s">
        <v>7</v>
      </c>
      <c r="G184" s="14">
        <f t="shared" ref="G184:H184" si="68">SUM(G183:G183)</f>
        <v>1</v>
      </c>
      <c r="H184" s="14">
        <f t="shared" si="68"/>
        <v>0</v>
      </c>
      <c r="I184" s="166"/>
      <c r="J184" s="157"/>
      <c r="K184" s="157"/>
    </row>
    <row r="185" spans="1:11" x14ac:dyDescent="0.2">
      <c r="A185" s="146" t="s">
        <v>14</v>
      </c>
      <c r="B185" s="147" t="s">
        <v>12</v>
      </c>
      <c r="C185" s="148" t="s">
        <v>14</v>
      </c>
      <c r="D185" s="239" t="s">
        <v>183</v>
      </c>
      <c r="E185" s="264" t="s">
        <v>181</v>
      </c>
      <c r="F185" s="41" t="s">
        <v>127</v>
      </c>
      <c r="G185" s="12"/>
      <c r="H185" s="12"/>
      <c r="I185" s="158" t="s">
        <v>184</v>
      </c>
      <c r="J185" s="156">
        <v>40</v>
      </c>
      <c r="K185" s="156">
        <v>20</v>
      </c>
    </row>
    <row r="186" spans="1:11" x14ac:dyDescent="0.2">
      <c r="A186" s="146"/>
      <c r="B186" s="147"/>
      <c r="C186" s="148"/>
      <c r="D186" s="239"/>
      <c r="E186" s="264"/>
      <c r="F186" s="31" t="s">
        <v>7</v>
      </c>
      <c r="G186" s="14">
        <f t="shared" ref="G186:H186" si="69">SUM(G185:G185)</f>
        <v>0</v>
      </c>
      <c r="H186" s="14">
        <f t="shared" si="69"/>
        <v>0</v>
      </c>
      <c r="I186" s="271"/>
      <c r="J186" s="157"/>
      <c r="K186" s="157"/>
    </row>
    <row r="187" spans="1:11" x14ac:dyDescent="0.2">
      <c r="A187" s="146" t="s">
        <v>14</v>
      </c>
      <c r="B187" s="147" t="s">
        <v>12</v>
      </c>
      <c r="C187" s="148" t="s">
        <v>13</v>
      </c>
      <c r="D187" s="158" t="s">
        <v>185</v>
      </c>
      <c r="E187" s="264" t="s">
        <v>181</v>
      </c>
      <c r="F187" s="41" t="s">
        <v>21</v>
      </c>
      <c r="G187" s="12"/>
      <c r="H187" s="12"/>
      <c r="I187" s="149" t="s">
        <v>186</v>
      </c>
      <c r="J187" s="156">
        <v>2</v>
      </c>
      <c r="K187" s="156">
        <v>5</v>
      </c>
    </row>
    <row r="188" spans="1:11" x14ac:dyDescent="0.2">
      <c r="A188" s="146"/>
      <c r="B188" s="147"/>
      <c r="C188" s="148"/>
      <c r="D188" s="158"/>
      <c r="E188" s="264"/>
      <c r="F188" s="31" t="s">
        <v>7</v>
      </c>
      <c r="G188" s="14">
        <f t="shared" ref="G188:H188" si="70">SUM(G187:G187)</f>
        <v>0</v>
      </c>
      <c r="H188" s="14">
        <f t="shared" si="70"/>
        <v>0</v>
      </c>
      <c r="I188" s="155"/>
      <c r="J188" s="157"/>
      <c r="K188" s="157"/>
    </row>
    <row r="189" spans="1:11" ht="22.5" x14ac:dyDescent="0.2">
      <c r="A189" s="251" t="s">
        <v>14</v>
      </c>
      <c r="B189" s="253" t="s">
        <v>12</v>
      </c>
      <c r="C189" s="255" t="s">
        <v>15</v>
      </c>
      <c r="D189" s="257" t="s">
        <v>187</v>
      </c>
      <c r="E189" s="259" t="s">
        <v>181</v>
      </c>
      <c r="F189" s="41" t="s">
        <v>21</v>
      </c>
      <c r="G189" s="12">
        <v>2</v>
      </c>
      <c r="H189" s="12">
        <v>0</v>
      </c>
      <c r="I189" s="77" t="s">
        <v>188</v>
      </c>
      <c r="J189" s="78">
        <v>4</v>
      </c>
      <c r="K189" s="78">
        <v>3</v>
      </c>
    </row>
    <row r="190" spans="1:11" ht="45" x14ac:dyDescent="0.2">
      <c r="A190" s="252"/>
      <c r="B190" s="254"/>
      <c r="C190" s="256"/>
      <c r="D190" s="258"/>
      <c r="E190" s="260"/>
      <c r="F190" s="31" t="s">
        <v>7</v>
      </c>
      <c r="G190" s="14">
        <f t="shared" ref="G190:H190" si="71">SUM(G189:G189)</f>
        <v>2</v>
      </c>
      <c r="H190" s="14">
        <f t="shared" si="71"/>
        <v>0</v>
      </c>
      <c r="I190" s="77" t="s">
        <v>189</v>
      </c>
      <c r="J190" s="78">
        <v>2</v>
      </c>
      <c r="K190" s="78">
        <v>1</v>
      </c>
    </row>
    <row r="191" spans="1:11" ht="22.5" x14ac:dyDescent="0.2">
      <c r="A191" s="251" t="s">
        <v>14</v>
      </c>
      <c r="B191" s="253" t="s">
        <v>12</v>
      </c>
      <c r="C191" s="255" t="s">
        <v>46</v>
      </c>
      <c r="D191" s="257" t="s">
        <v>190</v>
      </c>
      <c r="E191" s="259" t="s">
        <v>181</v>
      </c>
      <c r="F191" s="41" t="s">
        <v>21</v>
      </c>
      <c r="G191" s="12">
        <v>2.5</v>
      </c>
      <c r="H191" s="12">
        <v>0</v>
      </c>
      <c r="I191" s="62" t="s">
        <v>191</v>
      </c>
      <c r="J191" s="78">
        <v>1</v>
      </c>
      <c r="K191" s="78">
        <v>1</v>
      </c>
    </row>
    <row r="192" spans="1:11" ht="22.5" x14ac:dyDescent="0.2">
      <c r="A192" s="252"/>
      <c r="B192" s="254"/>
      <c r="C192" s="256"/>
      <c r="D192" s="258"/>
      <c r="E192" s="260"/>
      <c r="F192" s="31" t="s">
        <v>7</v>
      </c>
      <c r="G192" s="14">
        <f t="shared" ref="G192:H192" si="72">SUM(G191:G191)</f>
        <v>2.5</v>
      </c>
      <c r="H192" s="14">
        <f t="shared" si="72"/>
        <v>0</v>
      </c>
      <c r="I192" s="62" t="s">
        <v>192</v>
      </c>
      <c r="J192" s="78">
        <v>2</v>
      </c>
      <c r="K192" s="78">
        <v>4</v>
      </c>
    </row>
    <row r="193" spans="1:11" ht="56.25" x14ac:dyDescent="0.2">
      <c r="A193" s="251" t="s">
        <v>14</v>
      </c>
      <c r="B193" s="253" t="s">
        <v>12</v>
      </c>
      <c r="C193" s="255" t="s">
        <v>54</v>
      </c>
      <c r="D193" s="257" t="s">
        <v>193</v>
      </c>
      <c r="E193" s="259" t="s">
        <v>181</v>
      </c>
      <c r="F193" s="41" t="s">
        <v>21</v>
      </c>
      <c r="G193" s="12">
        <v>5</v>
      </c>
      <c r="H193" s="12">
        <v>4.8</v>
      </c>
      <c r="I193" s="77" t="s">
        <v>194</v>
      </c>
      <c r="J193" s="78">
        <v>1</v>
      </c>
      <c r="K193" s="78">
        <v>0</v>
      </c>
    </row>
    <row r="194" spans="1:11" ht="56.25" x14ac:dyDescent="0.2">
      <c r="A194" s="252"/>
      <c r="B194" s="254"/>
      <c r="C194" s="256"/>
      <c r="D194" s="258"/>
      <c r="E194" s="260"/>
      <c r="F194" s="31" t="s">
        <v>7</v>
      </c>
      <c r="G194" s="14">
        <f t="shared" ref="G194:H194" si="73">SUM(G193:G193)</f>
        <v>5</v>
      </c>
      <c r="H194" s="14">
        <f t="shared" si="73"/>
        <v>4.8</v>
      </c>
      <c r="I194" s="77" t="s">
        <v>195</v>
      </c>
      <c r="J194" s="78">
        <v>20</v>
      </c>
      <c r="K194" s="78">
        <v>18</v>
      </c>
    </row>
    <row r="195" spans="1:11" x14ac:dyDescent="0.2">
      <c r="A195" s="64" t="s">
        <v>14</v>
      </c>
      <c r="B195" s="65" t="s">
        <v>12</v>
      </c>
      <c r="C195" s="261" t="s">
        <v>8</v>
      </c>
      <c r="D195" s="261"/>
      <c r="E195" s="261"/>
      <c r="F195" s="261"/>
      <c r="G195" s="50">
        <f t="shared" ref="G195:H195" si="74">G184+G186+G188+G190+G192+G194</f>
        <v>10.5</v>
      </c>
      <c r="H195" s="50">
        <f t="shared" si="74"/>
        <v>4.8</v>
      </c>
      <c r="I195" s="73" t="s">
        <v>16</v>
      </c>
      <c r="J195" s="73" t="s">
        <v>16</v>
      </c>
      <c r="K195" s="73" t="s">
        <v>16</v>
      </c>
    </row>
    <row r="196" spans="1:11" x14ac:dyDescent="0.2">
      <c r="A196" s="64" t="s">
        <v>14</v>
      </c>
      <c r="B196" s="65" t="s">
        <v>14</v>
      </c>
      <c r="C196" s="262" t="s">
        <v>196</v>
      </c>
      <c r="D196" s="263"/>
      <c r="E196" s="263"/>
      <c r="F196" s="263"/>
      <c r="G196" s="263"/>
      <c r="H196" s="263"/>
      <c r="I196" s="263"/>
      <c r="J196" s="263"/>
      <c r="K196" s="263"/>
    </row>
    <row r="197" spans="1:11" ht="45" x14ac:dyDescent="0.2">
      <c r="A197" s="146" t="s">
        <v>14</v>
      </c>
      <c r="B197" s="147" t="s">
        <v>14</v>
      </c>
      <c r="C197" s="148" t="s">
        <v>12</v>
      </c>
      <c r="D197" s="158" t="s">
        <v>197</v>
      </c>
      <c r="E197" s="264" t="s">
        <v>181</v>
      </c>
      <c r="F197" s="265" t="s">
        <v>21</v>
      </c>
      <c r="G197" s="267"/>
      <c r="H197" s="267">
        <v>1</v>
      </c>
      <c r="I197" s="79" t="s">
        <v>198</v>
      </c>
      <c r="J197" s="78">
        <v>5</v>
      </c>
      <c r="K197" s="78">
        <v>8</v>
      </c>
    </row>
    <row r="198" spans="1:11" ht="22.5" x14ac:dyDescent="0.2">
      <c r="A198" s="146"/>
      <c r="B198" s="147"/>
      <c r="C198" s="148"/>
      <c r="D198" s="158"/>
      <c r="E198" s="264"/>
      <c r="F198" s="269"/>
      <c r="G198" s="270"/>
      <c r="H198" s="270"/>
      <c r="I198" s="79" t="s">
        <v>199</v>
      </c>
      <c r="J198" s="78">
        <v>4</v>
      </c>
      <c r="K198" s="78">
        <v>6</v>
      </c>
    </row>
    <row r="199" spans="1:11" ht="22.5" x14ac:dyDescent="0.2">
      <c r="A199" s="146"/>
      <c r="B199" s="147"/>
      <c r="C199" s="148"/>
      <c r="D199" s="158"/>
      <c r="E199" s="264"/>
      <c r="F199" s="31" t="s">
        <v>7</v>
      </c>
      <c r="G199" s="14">
        <f t="shared" ref="G199:H199" si="75">SUM(G197:G197)</f>
        <v>0</v>
      </c>
      <c r="H199" s="14">
        <f t="shared" si="75"/>
        <v>1</v>
      </c>
      <c r="I199" s="77" t="s">
        <v>176</v>
      </c>
      <c r="J199" s="78">
        <v>1</v>
      </c>
      <c r="K199" s="78">
        <v>1</v>
      </c>
    </row>
    <row r="200" spans="1:11" ht="33.75" x14ac:dyDescent="0.2">
      <c r="A200" s="251" t="s">
        <v>14</v>
      </c>
      <c r="B200" s="253" t="s">
        <v>14</v>
      </c>
      <c r="C200" s="255" t="s">
        <v>14</v>
      </c>
      <c r="D200" s="257" t="s">
        <v>200</v>
      </c>
      <c r="E200" s="264" t="s">
        <v>181</v>
      </c>
      <c r="F200" s="41" t="s">
        <v>127</v>
      </c>
      <c r="G200" s="12"/>
      <c r="H200" s="12"/>
      <c r="I200" s="77" t="s">
        <v>201</v>
      </c>
      <c r="J200" s="78">
        <v>3</v>
      </c>
      <c r="K200" s="78">
        <v>3</v>
      </c>
    </row>
    <row r="201" spans="1:11" x14ac:dyDescent="0.2">
      <c r="A201" s="252"/>
      <c r="B201" s="254"/>
      <c r="C201" s="256"/>
      <c r="D201" s="258"/>
      <c r="E201" s="264"/>
      <c r="F201" s="31" t="s">
        <v>7</v>
      </c>
      <c r="G201" s="14">
        <f t="shared" ref="G201:H201" si="76">SUM(G200:G200)</f>
        <v>0</v>
      </c>
      <c r="H201" s="14">
        <f t="shared" si="76"/>
        <v>0</v>
      </c>
      <c r="I201" s="77" t="s">
        <v>202</v>
      </c>
      <c r="J201" s="78">
        <v>4</v>
      </c>
      <c r="K201" s="78">
        <v>2</v>
      </c>
    </row>
    <row r="202" spans="1:11" x14ac:dyDescent="0.2">
      <c r="A202" s="251" t="s">
        <v>14</v>
      </c>
      <c r="B202" s="253" t="s">
        <v>14</v>
      </c>
      <c r="C202" s="255" t="s">
        <v>13</v>
      </c>
      <c r="D202" s="227" t="s">
        <v>203</v>
      </c>
      <c r="E202" s="264" t="s">
        <v>181</v>
      </c>
      <c r="F202" s="41" t="s">
        <v>21</v>
      </c>
      <c r="G202" s="12"/>
      <c r="H202" s="12"/>
      <c r="I202" s="164" t="s">
        <v>204</v>
      </c>
      <c r="J202" s="156">
        <v>1</v>
      </c>
      <c r="K202" s="156">
        <v>1</v>
      </c>
    </row>
    <row r="203" spans="1:11" x14ac:dyDescent="0.2">
      <c r="A203" s="252"/>
      <c r="B203" s="254"/>
      <c r="C203" s="256"/>
      <c r="D203" s="229"/>
      <c r="E203" s="264"/>
      <c r="F203" s="31" t="s">
        <v>7</v>
      </c>
      <c r="G203" s="14">
        <f t="shared" ref="G203:H203" si="77">SUM(G202:G202)</f>
        <v>0</v>
      </c>
      <c r="H203" s="14">
        <f t="shared" si="77"/>
        <v>0</v>
      </c>
      <c r="I203" s="166"/>
      <c r="J203" s="157"/>
      <c r="K203" s="157"/>
    </row>
    <row r="204" spans="1:11" x14ac:dyDescent="0.2">
      <c r="A204" s="64" t="s">
        <v>14</v>
      </c>
      <c r="B204" s="65" t="s">
        <v>14</v>
      </c>
      <c r="C204" s="261" t="s">
        <v>8</v>
      </c>
      <c r="D204" s="261"/>
      <c r="E204" s="261"/>
      <c r="F204" s="261"/>
      <c r="G204" s="50">
        <f>G199+G201+G203</f>
        <v>0</v>
      </c>
      <c r="H204" s="50">
        <f t="shared" ref="H204" si="78">H199+H201+H203</f>
        <v>1</v>
      </c>
      <c r="I204" s="73" t="s">
        <v>16</v>
      </c>
      <c r="J204" s="73" t="s">
        <v>16</v>
      </c>
      <c r="K204" s="73" t="s">
        <v>16</v>
      </c>
    </row>
    <row r="205" spans="1:11" ht="23.25" customHeight="1" x14ac:dyDescent="0.2">
      <c r="A205" s="64" t="s">
        <v>14</v>
      </c>
      <c r="B205" s="65" t="s">
        <v>13</v>
      </c>
      <c r="C205" s="262" t="s">
        <v>205</v>
      </c>
      <c r="D205" s="263"/>
      <c r="E205" s="263"/>
      <c r="F205" s="263"/>
      <c r="G205" s="263"/>
      <c r="H205" s="263"/>
      <c r="I205" s="263"/>
      <c r="J205" s="263"/>
      <c r="K205" s="263"/>
    </row>
    <row r="206" spans="1:11" ht="22.5" x14ac:dyDescent="0.2">
      <c r="A206" s="146" t="s">
        <v>14</v>
      </c>
      <c r="B206" s="147" t="s">
        <v>13</v>
      </c>
      <c r="C206" s="148" t="s">
        <v>12</v>
      </c>
      <c r="D206" s="158" t="s">
        <v>206</v>
      </c>
      <c r="E206" s="264" t="s">
        <v>181</v>
      </c>
      <c r="F206" s="265" t="s">
        <v>21</v>
      </c>
      <c r="G206" s="267"/>
      <c r="H206" s="267"/>
      <c r="I206" s="79" t="s">
        <v>207</v>
      </c>
      <c r="J206" s="78">
        <v>1</v>
      </c>
      <c r="K206" s="78">
        <v>1</v>
      </c>
    </row>
    <row r="207" spans="1:11" ht="67.5" x14ac:dyDescent="0.2">
      <c r="A207" s="146"/>
      <c r="B207" s="147"/>
      <c r="C207" s="148"/>
      <c r="D207" s="158"/>
      <c r="E207" s="264"/>
      <c r="F207" s="266"/>
      <c r="G207" s="268"/>
      <c r="H207" s="268"/>
      <c r="I207" s="79" t="s">
        <v>208</v>
      </c>
      <c r="J207" s="78">
        <v>4</v>
      </c>
      <c r="K207" s="78">
        <v>2</v>
      </c>
    </row>
    <row r="208" spans="1:11" ht="33.75" x14ac:dyDescent="0.2">
      <c r="A208" s="146"/>
      <c r="B208" s="147"/>
      <c r="C208" s="148"/>
      <c r="D208" s="158"/>
      <c r="E208" s="264"/>
      <c r="F208" s="266"/>
      <c r="G208" s="268"/>
      <c r="H208" s="268"/>
      <c r="I208" s="79" t="s">
        <v>209</v>
      </c>
      <c r="J208" s="78">
        <v>1</v>
      </c>
      <c r="K208" s="78">
        <v>1</v>
      </c>
    </row>
    <row r="209" spans="1:11" ht="33.75" x14ac:dyDescent="0.2">
      <c r="A209" s="146"/>
      <c r="B209" s="147"/>
      <c r="C209" s="148"/>
      <c r="D209" s="158"/>
      <c r="E209" s="264"/>
      <c r="F209" s="266"/>
      <c r="G209" s="268"/>
      <c r="H209" s="268"/>
      <c r="I209" s="79" t="s">
        <v>210</v>
      </c>
      <c r="J209" s="78">
        <v>6</v>
      </c>
      <c r="K209" s="78">
        <v>8</v>
      </c>
    </row>
    <row r="210" spans="1:11" ht="33.75" x14ac:dyDescent="0.2">
      <c r="A210" s="146"/>
      <c r="B210" s="147"/>
      <c r="C210" s="148"/>
      <c r="D210" s="158"/>
      <c r="E210" s="264"/>
      <c r="F210" s="31" t="s">
        <v>7</v>
      </c>
      <c r="G210" s="14">
        <f t="shared" ref="G210:H210" si="79">SUM(G206:G206)</f>
        <v>0</v>
      </c>
      <c r="H210" s="14">
        <f t="shared" si="79"/>
        <v>0</v>
      </c>
      <c r="I210" s="77" t="s">
        <v>211</v>
      </c>
      <c r="J210" s="78">
        <v>1</v>
      </c>
      <c r="K210" s="78">
        <v>1</v>
      </c>
    </row>
    <row r="211" spans="1:11" x14ac:dyDescent="0.2">
      <c r="A211" s="251" t="s">
        <v>14</v>
      </c>
      <c r="B211" s="253" t="s">
        <v>13</v>
      </c>
      <c r="C211" s="255" t="s">
        <v>14</v>
      </c>
      <c r="D211" s="257" t="s">
        <v>212</v>
      </c>
      <c r="E211" s="264" t="s">
        <v>181</v>
      </c>
      <c r="F211" s="41" t="s">
        <v>127</v>
      </c>
      <c r="G211" s="12"/>
      <c r="H211" s="12"/>
      <c r="I211" s="227" t="s">
        <v>213</v>
      </c>
      <c r="J211" s="156">
        <v>2</v>
      </c>
      <c r="K211" s="156">
        <v>1</v>
      </c>
    </row>
    <row r="212" spans="1:11" x14ac:dyDescent="0.2">
      <c r="A212" s="252"/>
      <c r="B212" s="254"/>
      <c r="C212" s="256"/>
      <c r="D212" s="258"/>
      <c r="E212" s="264"/>
      <c r="F212" s="31" t="s">
        <v>7</v>
      </c>
      <c r="G212" s="14">
        <f t="shared" ref="G212:H212" si="80">SUM(G211:G211)</f>
        <v>0</v>
      </c>
      <c r="H212" s="14">
        <f t="shared" si="80"/>
        <v>0</v>
      </c>
      <c r="I212" s="229"/>
      <c r="J212" s="157"/>
      <c r="K212" s="157"/>
    </row>
    <row r="213" spans="1:11" x14ac:dyDescent="0.2">
      <c r="A213" s="64" t="s">
        <v>14</v>
      </c>
      <c r="B213" s="65" t="s">
        <v>13</v>
      </c>
      <c r="C213" s="261" t="s">
        <v>8</v>
      </c>
      <c r="D213" s="261"/>
      <c r="E213" s="261"/>
      <c r="F213" s="261"/>
      <c r="G213" s="50">
        <f>G210+G212</f>
        <v>0</v>
      </c>
      <c r="H213" s="50">
        <f t="shared" ref="H213" si="81">H210+H212</f>
        <v>0</v>
      </c>
      <c r="I213" s="73" t="s">
        <v>16</v>
      </c>
      <c r="J213" s="73" t="s">
        <v>16</v>
      </c>
      <c r="K213" s="73" t="s">
        <v>16</v>
      </c>
    </row>
    <row r="214" spans="1:11" x14ac:dyDescent="0.2">
      <c r="A214" s="64" t="s">
        <v>14</v>
      </c>
      <c r="B214" s="65" t="s">
        <v>15</v>
      </c>
      <c r="C214" s="262" t="s">
        <v>214</v>
      </c>
      <c r="D214" s="263"/>
      <c r="E214" s="263"/>
      <c r="F214" s="263"/>
      <c r="G214" s="263"/>
      <c r="H214" s="263"/>
      <c r="I214" s="263"/>
      <c r="J214" s="263"/>
      <c r="K214" s="263"/>
    </row>
    <row r="215" spans="1:11" x14ac:dyDescent="0.2">
      <c r="A215" s="146" t="s">
        <v>14</v>
      </c>
      <c r="B215" s="147" t="s">
        <v>15</v>
      </c>
      <c r="C215" s="148" t="s">
        <v>12</v>
      </c>
      <c r="D215" s="158" t="s">
        <v>215</v>
      </c>
      <c r="E215" s="264" t="s">
        <v>181</v>
      </c>
      <c r="F215" s="41" t="s">
        <v>21</v>
      </c>
      <c r="G215" s="12"/>
      <c r="H215" s="12"/>
      <c r="I215" s="149" t="s">
        <v>216</v>
      </c>
      <c r="J215" s="156">
        <v>1</v>
      </c>
      <c r="K215" s="156">
        <v>1</v>
      </c>
    </row>
    <row r="216" spans="1:11" x14ac:dyDescent="0.2">
      <c r="A216" s="146"/>
      <c r="B216" s="147"/>
      <c r="C216" s="148"/>
      <c r="D216" s="158"/>
      <c r="E216" s="264"/>
      <c r="F216" s="31" t="s">
        <v>7</v>
      </c>
      <c r="G216" s="14">
        <f t="shared" ref="G216:H216" si="82">SUM(G215:G215)</f>
        <v>0</v>
      </c>
      <c r="H216" s="14">
        <f t="shared" si="82"/>
        <v>0</v>
      </c>
      <c r="I216" s="155"/>
      <c r="J216" s="157"/>
      <c r="K216" s="157"/>
    </row>
    <row r="217" spans="1:11" x14ac:dyDescent="0.2">
      <c r="A217" s="251" t="s">
        <v>14</v>
      </c>
      <c r="B217" s="253" t="s">
        <v>15</v>
      </c>
      <c r="C217" s="255" t="s">
        <v>14</v>
      </c>
      <c r="D217" s="257" t="s">
        <v>217</v>
      </c>
      <c r="E217" s="259" t="s">
        <v>181</v>
      </c>
      <c r="F217" s="41" t="s">
        <v>127</v>
      </c>
      <c r="G217" s="12"/>
      <c r="H217" s="12"/>
      <c r="I217" s="227" t="s">
        <v>218</v>
      </c>
      <c r="J217" s="156">
        <v>2</v>
      </c>
      <c r="K217" s="156">
        <v>2</v>
      </c>
    </row>
    <row r="218" spans="1:11" x14ac:dyDescent="0.2">
      <c r="A218" s="252"/>
      <c r="B218" s="254"/>
      <c r="C218" s="256"/>
      <c r="D218" s="258"/>
      <c r="E218" s="260"/>
      <c r="F218" s="31" t="s">
        <v>7</v>
      </c>
      <c r="G218" s="14">
        <f t="shared" ref="G218:H218" si="83">SUM(G217:G217)</f>
        <v>0</v>
      </c>
      <c r="H218" s="14">
        <f t="shared" si="83"/>
        <v>0</v>
      </c>
      <c r="I218" s="229"/>
      <c r="J218" s="157"/>
      <c r="K218" s="157"/>
    </row>
    <row r="219" spans="1:11" x14ac:dyDescent="0.2">
      <c r="A219" s="64" t="s">
        <v>14</v>
      </c>
      <c r="B219" s="65" t="s">
        <v>15</v>
      </c>
      <c r="C219" s="261" t="s">
        <v>8</v>
      </c>
      <c r="D219" s="261"/>
      <c r="E219" s="261"/>
      <c r="F219" s="261"/>
      <c r="G219" s="50">
        <f>G216+G218</f>
        <v>0</v>
      </c>
      <c r="H219" s="50">
        <f t="shared" ref="H219" si="84">H216+H218</f>
        <v>0</v>
      </c>
      <c r="I219" s="73" t="s">
        <v>16</v>
      </c>
      <c r="J219" s="73" t="s">
        <v>16</v>
      </c>
      <c r="K219" s="73" t="s">
        <v>16</v>
      </c>
    </row>
    <row r="220" spans="1:11" x14ac:dyDescent="0.2">
      <c r="A220" s="64" t="s">
        <v>14</v>
      </c>
      <c r="B220" s="247" t="s">
        <v>9</v>
      </c>
      <c r="C220" s="247"/>
      <c r="D220" s="247"/>
      <c r="E220" s="247"/>
      <c r="F220" s="247"/>
      <c r="G220" s="24">
        <f t="shared" ref="G220:H220" si="85">SUM(G195+G204+G213+G219)</f>
        <v>10.5</v>
      </c>
      <c r="H220" s="24">
        <f t="shared" si="85"/>
        <v>5.8</v>
      </c>
      <c r="I220" s="76" t="s">
        <v>16</v>
      </c>
      <c r="J220" s="76" t="s">
        <v>16</v>
      </c>
      <c r="K220" s="76" t="s">
        <v>16</v>
      </c>
    </row>
    <row r="221" spans="1:11" x14ac:dyDescent="0.2">
      <c r="A221" s="248" t="s">
        <v>10</v>
      </c>
      <c r="B221" s="248"/>
      <c r="C221" s="248"/>
      <c r="D221" s="248"/>
      <c r="E221" s="248"/>
      <c r="F221" s="248"/>
      <c r="G221" s="25">
        <f t="shared" ref="G221:H221" si="86">SUM(G180+G220)</f>
        <v>1935.5000000000002</v>
      </c>
      <c r="H221" s="25">
        <f t="shared" si="86"/>
        <v>1797.7</v>
      </c>
      <c r="I221" s="80" t="s">
        <v>16</v>
      </c>
      <c r="J221" s="80" t="s">
        <v>16</v>
      </c>
      <c r="K221" s="80" t="s">
        <v>16</v>
      </c>
    </row>
    <row r="222" spans="1:11" x14ac:dyDescent="0.2">
      <c r="A222" s="81"/>
      <c r="B222" s="81"/>
      <c r="C222" s="82"/>
      <c r="D222" s="82"/>
      <c r="E222" s="82"/>
      <c r="F222" s="82"/>
      <c r="G222" s="8"/>
      <c r="H222" s="8"/>
      <c r="I222" s="83"/>
      <c r="J222" s="84"/>
      <c r="K222" s="84"/>
    </row>
    <row r="223" spans="1:11" ht="15.75" x14ac:dyDescent="0.2">
      <c r="A223" s="85"/>
      <c r="B223" s="85"/>
      <c r="C223" s="85"/>
      <c r="D223" s="86"/>
      <c r="E223" s="87"/>
      <c r="F223" s="85"/>
      <c r="G223" s="88"/>
      <c r="H223" s="88"/>
      <c r="I223" s="85"/>
      <c r="J223" s="85"/>
      <c r="K223" s="85"/>
    </row>
    <row r="224" spans="1:11" x14ac:dyDescent="0.2">
      <c r="A224" s="204" t="s">
        <v>11</v>
      </c>
      <c r="B224" s="249"/>
      <c r="C224" s="205" t="s">
        <v>26</v>
      </c>
      <c r="D224" s="205"/>
      <c r="E224" s="205"/>
      <c r="F224" s="33" t="s">
        <v>21</v>
      </c>
      <c r="G224" s="89">
        <f>G146+G148+G153+G162+G166+G168+G170+G172+G176+G183+G185+G187+G189+G191+G193+G197+G200+G202+G206+G211+G215+G217+G156+G159</f>
        <v>1744.8</v>
      </c>
      <c r="H224" s="89">
        <f t="shared" ref="H224" si="87">H146+H148+H153+H162+H166+H168+H170+H172+H176+H183+H185+H187+H189+H191+H193+H197+H200+H202+H206+H211+H215+H217+H156+H159</f>
        <v>1633</v>
      </c>
    </row>
    <row r="225" spans="1:11" x14ac:dyDescent="0.2">
      <c r="A225" s="249"/>
      <c r="B225" s="249"/>
      <c r="C225" s="205" t="s">
        <v>27</v>
      </c>
      <c r="D225" s="205"/>
      <c r="E225" s="205"/>
      <c r="F225" s="33" t="s">
        <v>23</v>
      </c>
      <c r="G225" s="90">
        <f t="shared" ref="G225:H225" si="88">G177+G149+G163+G154</f>
        <v>52.599999999999994</v>
      </c>
      <c r="H225" s="90">
        <f t="shared" si="88"/>
        <v>50.199999999999996</v>
      </c>
    </row>
    <row r="226" spans="1:11" x14ac:dyDescent="0.2">
      <c r="A226" s="249"/>
      <c r="B226" s="249"/>
      <c r="C226" s="205" t="s">
        <v>28</v>
      </c>
      <c r="D226" s="205"/>
      <c r="E226" s="205"/>
      <c r="F226" s="33" t="s">
        <v>97</v>
      </c>
      <c r="G226" s="90">
        <f t="shared" ref="G226:H226" si="89">G150+G164+G160+G157</f>
        <v>138.1</v>
      </c>
      <c r="H226" s="90">
        <f t="shared" si="89"/>
        <v>114.5</v>
      </c>
    </row>
    <row r="227" spans="1:11" x14ac:dyDescent="0.2">
      <c r="A227" s="249"/>
      <c r="B227" s="249"/>
      <c r="C227" s="250"/>
      <c r="D227" s="250"/>
      <c r="E227" s="250"/>
      <c r="F227" s="250"/>
      <c r="G227" s="91">
        <f>SUM(G224:G226)</f>
        <v>1935.4999999999998</v>
      </c>
      <c r="H227" s="91">
        <f t="shared" ref="H227" si="90">SUM(H224:H226)</f>
        <v>1797.7</v>
      </c>
    </row>
    <row r="230" spans="1:11" s="43" customFormat="1" ht="10.5" x14ac:dyDescent="0.2">
      <c r="A230" s="170" t="s">
        <v>219</v>
      </c>
      <c r="B230" s="170"/>
      <c r="C230" s="170"/>
      <c r="D230" s="170"/>
      <c r="E230" s="170"/>
      <c r="F230" s="170"/>
      <c r="G230" s="170"/>
      <c r="H230" s="170"/>
      <c r="I230" s="170"/>
      <c r="J230" s="170"/>
      <c r="K230" s="170"/>
    </row>
    <row r="231" spans="1:11" ht="22.9" customHeight="1" x14ac:dyDescent="0.2">
      <c r="A231" s="171" t="s">
        <v>58</v>
      </c>
      <c r="B231" s="171"/>
      <c r="C231" s="171"/>
      <c r="D231" s="171"/>
      <c r="E231" s="171"/>
      <c r="F231" s="171"/>
      <c r="G231" s="171"/>
      <c r="H231" s="171"/>
      <c r="I231" s="171"/>
      <c r="J231" s="171"/>
      <c r="K231" s="171"/>
    </row>
    <row r="232" spans="1:11" ht="43.9" customHeight="1" x14ac:dyDescent="0.2">
      <c r="A232" s="172" t="s">
        <v>0</v>
      </c>
      <c r="B232" s="172" t="s">
        <v>1</v>
      </c>
      <c r="C232" s="172" t="s">
        <v>2</v>
      </c>
      <c r="D232" s="173" t="s">
        <v>3</v>
      </c>
      <c r="E232" s="172" t="s">
        <v>4</v>
      </c>
      <c r="F232" s="172" t="s">
        <v>5</v>
      </c>
      <c r="G232" s="174" t="s">
        <v>59</v>
      </c>
      <c r="H232" s="174" t="s">
        <v>60</v>
      </c>
      <c r="I232" s="175" t="s">
        <v>61</v>
      </c>
      <c r="J232" s="175"/>
      <c r="K232" s="175"/>
    </row>
    <row r="233" spans="1:11" ht="40.9" customHeight="1" x14ac:dyDescent="0.2">
      <c r="A233" s="172"/>
      <c r="B233" s="172"/>
      <c r="C233" s="172"/>
      <c r="D233" s="173"/>
      <c r="E233" s="172"/>
      <c r="F233" s="172"/>
      <c r="G233" s="174"/>
      <c r="H233" s="174"/>
      <c r="I233" s="41" t="s">
        <v>62</v>
      </c>
      <c r="J233" s="44" t="s">
        <v>6</v>
      </c>
      <c r="K233" s="44" t="s">
        <v>63</v>
      </c>
    </row>
    <row r="234" spans="1:11" x14ac:dyDescent="0.2">
      <c r="A234" s="241" t="s">
        <v>220</v>
      </c>
      <c r="B234" s="241"/>
      <c r="C234" s="241"/>
      <c r="D234" s="241"/>
      <c r="E234" s="241"/>
      <c r="F234" s="241"/>
      <c r="G234" s="241"/>
      <c r="H234" s="241"/>
      <c r="I234" s="241"/>
      <c r="J234" s="241"/>
      <c r="K234" s="241"/>
    </row>
    <row r="235" spans="1:11" x14ac:dyDescent="0.2">
      <c r="A235" s="242" t="s">
        <v>221</v>
      </c>
      <c r="B235" s="242"/>
      <c r="C235" s="242"/>
      <c r="D235" s="242"/>
      <c r="E235" s="242"/>
      <c r="F235" s="242"/>
      <c r="G235" s="242"/>
      <c r="H235" s="242"/>
      <c r="I235" s="242"/>
      <c r="J235" s="242"/>
      <c r="K235" s="242"/>
    </row>
    <row r="236" spans="1:11" x14ac:dyDescent="0.2">
      <c r="A236" s="19" t="s">
        <v>12</v>
      </c>
      <c r="B236" s="243" t="s">
        <v>222</v>
      </c>
      <c r="C236" s="243"/>
      <c r="D236" s="243"/>
      <c r="E236" s="243"/>
      <c r="F236" s="243"/>
      <c r="G236" s="243"/>
      <c r="H236" s="243"/>
      <c r="I236" s="243"/>
      <c r="J236" s="243"/>
      <c r="K236" s="243"/>
    </row>
    <row r="237" spans="1:11" x14ac:dyDescent="0.2">
      <c r="A237" s="42" t="s">
        <v>12</v>
      </c>
      <c r="B237" s="39" t="s">
        <v>12</v>
      </c>
      <c r="C237" s="214" t="s">
        <v>223</v>
      </c>
      <c r="D237" s="214"/>
      <c r="E237" s="214"/>
      <c r="F237" s="214"/>
      <c r="G237" s="214"/>
      <c r="H237" s="214"/>
      <c r="I237" s="214"/>
      <c r="J237" s="214"/>
      <c r="K237" s="214"/>
    </row>
    <row r="238" spans="1:11" ht="22.5" x14ac:dyDescent="0.2">
      <c r="A238" s="146" t="s">
        <v>12</v>
      </c>
      <c r="B238" s="147" t="s">
        <v>12</v>
      </c>
      <c r="C238" s="148" t="s">
        <v>12</v>
      </c>
      <c r="D238" s="244" t="s">
        <v>224</v>
      </c>
      <c r="E238" s="210" t="s">
        <v>225</v>
      </c>
      <c r="F238" s="245" t="s">
        <v>78</v>
      </c>
      <c r="G238" s="246">
        <v>155</v>
      </c>
      <c r="H238" s="246">
        <v>155</v>
      </c>
      <c r="I238" s="77" t="s">
        <v>226</v>
      </c>
      <c r="J238" s="27">
        <v>13</v>
      </c>
      <c r="K238" s="27">
        <v>13</v>
      </c>
    </row>
    <row r="239" spans="1:11" ht="22.5" x14ac:dyDescent="0.2">
      <c r="A239" s="146"/>
      <c r="B239" s="147"/>
      <c r="C239" s="148"/>
      <c r="D239" s="244"/>
      <c r="E239" s="210"/>
      <c r="F239" s="245"/>
      <c r="G239" s="246"/>
      <c r="H239" s="246"/>
      <c r="I239" s="77" t="s">
        <v>227</v>
      </c>
      <c r="J239" s="27">
        <v>7</v>
      </c>
      <c r="K239" s="27">
        <v>7</v>
      </c>
    </row>
    <row r="240" spans="1:11" x14ac:dyDescent="0.2">
      <c r="A240" s="146"/>
      <c r="B240" s="147"/>
      <c r="C240" s="148"/>
      <c r="D240" s="244"/>
      <c r="E240" s="210"/>
      <c r="F240" s="245"/>
      <c r="G240" s="246"/>
      <c r="H240" s="246"/>
      <c r="I240" s="158" t="s">
        <v>228</v>
      </c>
      <c r="J240" s="144">
        <v>2</v>
      </c>
      <c r="K240" s="144">
        <v>2</v>
      </c>
    </row>
    <row r="241" spans="1:11" x14ac:dyDescent="0.2">
      <c r="A241" s="146"/>
      <c r="B241" s="147"/>
      <c r="C241" s="148"/>
      <c r="D241" s="244"/>
      <c r="E241" s="210"/>
      <c r="F241" s="31" t="s">
        <v>7</v>
      </c>
      <c r="G241" s="14">
        <f>SUM(G238)</f>
        <v>155</v>
      </c>
      <c r="H241" s="14">
        <f t="shared" ref="H241" si="91">SUM(H238)</f>
        <v>155</v>
      </c>
      <c r="I241" s="158"/>
      <c r="J241" s="145"/>
      <c r="K241" s="145"/>
    </row>
    <row r="242" spans="1:11" ht="21.75" customHeight="1" x14ac:dyDescent="0.2">
      <c r="A242" s="146" t="s">
        <v>12</v>
      </c>
      <c r="B242" s="147" t="s">
        <v>12</v>
      </c>
      <c r="C242" s="148" t="s">
        <v>14</v>
      </c>
      <c r="D242" s="239" t="s">
        <v>229</v>
      </c>
      <c r="E242" s="240" t="s">
        <v>230</v>
      </c>
      <c r="F242" s="41" t="s">
        <v>71</v>
      </c>
      <c r="G242" s="12">
        <v>154.5</v>
      </c>
      <c r="H242" s="12">
        <v>154.5</v>
      </c>
      <c r="I242" s="149" t="s">
        <v>231</v>
      </c>
      <c r="J242" s="144">
        <v>100</v>
      </c>
      <c r="K242" s="144">
        <v>100</v>
      </c>
    </row>
    <row r="243" spans="1:11" ht="22.5" customHeight="1" x14ac:dyDescent="0.2">
      <c r="A243" s="146"/>
      <c r="B243" s="147"/>
      <c r="C243" s="148"/>
      <c r="D243" s="239"/>
      <c r="E243" s="240"/>
      <c r="F243" s="31" t="s">
        <v>7</v>
      </c>
      <c r="G243" s="14">
        <f t="shared" ref="G243:H243" si="92">SUM(G242:G242)</f>
        <v>154.5</v>
      </c>
      <c r="H243" s="14">
        <f t="shared" si="92"/>
        <v>154.5</v>
      </c>
      <c r="I243" s="149"/>
      <c r="J243" s="145"/>
      <c r="K243" s="145"/>
    </row>
    <row r="244" spans="1:11" x14ac:dyDescent="0.2">
      <c r="A244" s="42" t="s">
        <v>12</v>
      </c>
      <c r="B244" s="39" t="s">
        <v>12</v>
      </c>
      <c r="C244" s="147" t="s">
        <v>8</v>
      </c>
      <c r="D244" s="147"/>
      <c r="E244" s="147"/>
      <c r="F244" s="147"/>
      <c r="G244" s="50">
        <f>G241+G243</f>
        <v>309.5</v>
      </c>
      <c r="H244" s="50">
        <f t="shared" ref="H244" si="93">H241+H243</f>
        <v>309.5</v>
      </c>
      <c r="I244" s="73" t="s">
        <v>16</v>
      </c>
      <c r="J244" s="73" t="s">
        <v>16</v>
      </c>
      <c r="K244" s="73" t="s">
        <v>16</v>
      </c>
    </row>
    <row r="245" spans="1:11" x14ac:dyDescent="0.2">
      <c r="A245" s="93">
        <v>1</v>
      </c>
      <c r="B245" s="73">
        <v>2</v>
      </c>
      <c r="C245" s="216" t="s">
        <v>232</v>
      </c>
      <c r="D245" s="217"/>
      <c r="E245" s="217"/>
      <c r="F245" s="217"/>
      <c r="G245" s="217"/>
      <c r="H245" s="217"/>
      <c r="I245" s="217"/>
      <c r="J245" s="217"/>
      <c r="K245" s="217"/>
    </row>
    <row r="246" spans="1:11" x14ac:dyDescent="0.2">
      <c r="A246" s="218">
        <v>1</v>
      </c>
      <c r="B246" s="221">
        <v>2</v>
      </c>
      <c r="C246" s="224">
        <v>1</v>
      </c>
      <c r="D246" s="227" t="s">
        <v>233</v>
      </c>
      <c r="E246" s="230" t="s">
        <v>234</v>
      </c>
      <c r="F246" s="41" t="s">
        <v>21</v>
      </c>
      <c r="G246" s="12">
        <v>20</v>
      </c>
      <c r="H246" s="12">
        <v>20</v>
      </c>
      <c r="I246" s="158" t="s">
        <v>235</v>
      </c>
      <c r="J246" s="144">
        <v>7</v>
      </c>
      <c r="K246" s="144">
        <v>12</v>
      </c>
    </row>
    <row r="247" spans="1:11" x14ac:dyDescent="0.2">
      <c r="A247" s="219"/>
      <c r="B247" s="222"/>
      <c r="C247" s="225"/>
      <c r="D247" s="228"/>
      <c r="E247" s="231"/>
      <c r="F247" s="233" t="s">
        <v>236</v>
      </c>
      <c r="G247" s="236">
        <f>SUM(G246)</f>
        <v>20</v>
      </c>
      <c r="H247" s="236">
        <f t="shared" ref="H247" si="94">SUM(H246)</f>
        <v>20</v>
      </c>
      <c r="I247" s="158"/>
      <c r="J247" s="145"/>
      <c r="K247" s="145"/>
    </row>
    <row r="248" spans="1:11" x14ac:dyDescent="0.2">
      <c r="A248" s="219"/>
      <c r="B248" s="222"/>
      <c r="C248" s="225"/>
      <c r="D248" s="228"/>
      <c r="E248" s="231"/>
      <c r="F248" s="234"/>
      <c r="G248" s="237"/>
      <c r="H248" s="237"/>
      <c r="I248" s="227" t="s">
        <v>237</v>
      </c>
      <c r="J248" s="144">
        <v>35</v>
      </c>
      <c r="K248" s="144">
        <v>40</v>
      </c>
    </row>
    <row r="249" spans="1:11" x14ac:dyDescent="0.2">
      <c r="A249" s="220"/>
      <c r="B249" s="223"/>
      <c r="C249" s="226"/>
      <c r="D249" s="229"/>
      <c r="E249" s="232"/>
      <c r="F249" s="235"/>
      <c r="G249" s="238"/>
      <c r="H249" s="238"/>
      <c r="I249" s="229"/>
      <c r="J249" s="145"/>
      <c r="K249" s="145"/>
    </row>
    <row r="250" spans="1:11" x14ac:dyDescent="0.2">
      <c r="A250" s="42" t="s">
        <v>12</v>
      </c>
      <c r="B250" s="39" t="s">
        <v>14</v>
      </c>
      <c r="C250" s="147" t="s">
        <v>8</v>
      </c>
      <c r="D250" s="147"/>
      <c r="E250" s="147"/>
      <c r="F250" s="147"/>
      <c r="G250" s="50">
        <f>G247</f>
        <v>20</v>
      </c>
      <c r="H250" s="50">
        <f t="shared" ref="H250" si="95">H247</f>
        <v>20</v>
      </c>
      <c r="I250" s="73" t="s">
        <v>16</v>
      </c>
      <c r="J250" s="73" t="s">
        <v>16</v>
      </c>
      <c r="K250" s="73" t="s">
        <v>16</v>
      </c>
    </row>
    <row r="251" spans="1:11" x14ac:dyDescent="0.2">
      <c r="A251" s="42" t="s">
        <v>12</v>
      </c>
      <c r="B251" s="146" t="s">
        <v>9</v>
      </c>
      <c r="C251" s="146"/>
      <c r="D251" s="146"/>
      <c r="E251" s="146"/>
      <c r="F251" s="146"/>
      <c r="G251" s="24">
        <f t="shared" ref="G251:H251" si="96">SUM(G244,G250)</f>
        <v>329.5</v>
      </c>
      <c r="H251" s="24">
        <f t="shared" si="96"/>
        <v>329.5</v>
      </c>
      <c r="I251" s="24" t="s">
        <v>16</v>
      </c>
      <c r="J251" s="24" t="s">
        <v>16</v>
      </c>
      <c r="K251" s="24" t="s">
        <v>16</v>
      </c>
    </row>
    <row r="252" spans="1:11" x14ac:dyDescent="0.2">
      <c r="A252" s="93">
        <v>2</v>
      </c>
      <c r="B252" s="212" t="s">
        <v>238</v>
      </c>
      <c r="C252" s="213"/>
      <c r="D252" s="213"/>
      <c r="E252" s="213"/>
      <c r="F252" s="213"/>
      <c r="G252" s="213"/>
      <c r="H252" s="213"/>
      <c r="I252" s="213"/>
      <c r="J252" s="213"/>
      <c r="K252" s="213"/>
    </row>
    <row r="253" spans="1:11" ht="19.899999999999999" customHeight="1" x14ac:dyDescent="0.2">
      <c r="A253" s="93">
        <v>2</v>
      </c>
      <c r="B253" s="73">
        <v>1</v>
      </c>
      <c r="C253" s="214" t="s">
        <v>239</v>
      </c>
      <c r="D253" s="215"/>
      <c r="E253" s="215"/>
      <c r="F253" s="215"/>
      <c r="G253" s="215"/>
      <c r="H253" s="215"/>
      <c r="I253" s="215"/>
      <c r="J253" s="215"/>
      <c r="K253" s="215"/>
    </row>
    <row r="254" spans="1:11" x14ac:dyDescent="0.2">
      <c r="A254" s="202">
        <v>2</v>
      </c>
      <c r="B254" s="207">
        <v>1</v>
      </c>
      <c r="C254" s="209">
        <v>1</v>
      </c>
      <c r="D254" s="158" t="s">
        <v>240</v>
      </c>
      <c r="E254" s="210" t="s">
        <v>241</v>
      </c>
      <c r="F254" s="41" t="s">
        <v>21</v>
      </c>
      <c r="G254" s="12">
        <v>163</v>
      </c>
      <c r="H254" s="12">
        <v>54.3</v>
      </c>
      <c r="I254" s="149" t="s">
        <v>242</v>
      </c>
      <c r="J254" s="144">
        <v>8</v>
      </c>
      <c r="K254" s="144">
        <v>7</v>
      </c>
    </row>
    <row r="255" spans="1:11" x14ac:dyDescent="0.2">
      <c r="A255" s="202"/>
      <c r="B255" s="207"/>
      <c r="C255" s="209"/>
      <c r="D255" s="158"/>
      <c r="E255" s="210"/>
      <c r="F255" s="94" t="s">
        <v>7</v>
      </c>
      <c r="G255" s="14">
        <f t="shared" ref="G255:H255" si="97">SUM(G254)</f>
        <v>163</v>
      </c>
      <c r="H255" s="14">
        <f t="shared" si="97"/>
        <v>54.3</v>
      </c>
      <c r="I255" s="149"/>
      <c r="J255" s="145"/>
      <c r="K255" s="145"/>
    </row>
    <row r="256" spans="1:11" x14ac:dyDescent="0.2">
      <c r="A256" s="202">
        <v>2</v>
      </c>
      <c r="B256" s="207">
        <v>1</v>
      </c>
      <c r="C256" s="209">
        <v>3</v>
      </c>
      <c r="D256" s="158" t="s">
        <v>243</v>
      </c>
      <c r="E256" s="210" t="s">
        <v>73</v>
      </c>
      <c r="F256" s="95" t="s">
        <v>21</v>
      </c>
      <c r="G256" s="12"/>
      <c r="H256" s="12"/>
      <c r="I256" s="186" t="s">
        <v>123</v>
      </c>
      <c r="J256" s="144">
        <v>1</v>
      </c>
      <c r="K256" s="144">
        <v>1</v>
      </c>
    </row>
    <row r="257" spans="1:11" x14ac:dyDescent="0.2">
      <c r="A257" s="202"/>
      <c r="B257" s="208"/>
      <c r="C257" s="208"/>
      <c r="D257" s="208"/>
      <c r="E257" s="211"/>
      <c r="F257" s="94" t="s">
        <v>236</v>
      </c>
      <c r="G257" s="14">
        <f>SUM(G256)</f>
        <v>0</v>
      </c>
      <c r="H257" s="14">
        <f t="shared" ref="H257" si="98">SUM(H256:H256)</f>
        <v>0</v>
      </c>
      <c r="I257" s="186"/>
      <c r="J257" s="145"/>
      <c r="K257" s="145"/>
    </row>
    <row r="258" spans="1:11" x14ac:dyDescent="0.2">
      <c r="A258" s="202">
        <v>2</v>
      </c>
      <c r="B258" s="207">
        <v>1</v>
      </c>
      <c r="C258" s="209">
        <v>4</v>
      </c>
      <c r="D258" s="158" t="s">
        <v>244</v>
      </c>
      <c r="E258" s="210" t="s">
        <v>73</v>
      </c>
      <c r="F258" s="95" t="s">
        <v>21</v>
      </c>
      <c r="G258" s="12"/>
      <c r="H258" s="12"/>
      <c r="I258" s="186" t="s">
        <v>245</v>
      </c>
      <c r="J258" s="144">
        <v>2</v>
      </c>
      <c r="K258" s="144">
        <v>2</v>
      </c>
    </row>
    <row r="259" spans="1:11" x14ac:dyDescent="0.2">
      <c r="A259" s="202"/>
      <c r="B259" s="208"/>
      <c r="C259" s="208"/>
      <c r="D259" s="208"/>
      <c r="E259" s="211"/>
      <c r="F259" s="94" t="s">
        <v>236</v>
      </c>
      <c r="G259" s="14">
        <f>SUM(G258)</f>
        <v>0</v>
      </c>
      <c r="H259" s="14">
        <f t="shared" ref="H259" si="99">SUM(H258:H258)</f>
        <v>0</v>
      </c>
      <c r="I259" s="186"/>
      <c r="J259" s="145"/>
      <c r="K259" s="145"/>
    </row>
    <row r="260" spans="1:11" x14ac:dyDescent="0.2">
      <c r="A260" s="93">
        <v>2</v>
      </c>
      <c r="B260" s="73">
        <v>1</v>
      </c>
      <c r="C260" s="207" t="s">
        <v>8</v>
      </c>
      <c r="D260" s="207"/>
      <c r="E260" s="207"/>
      <c r="F260" s="207"/>
      <c r="G260" s="50">
        <f>SUM(G255,G257)</f>
        <v>163</v>
      </c>
      <c r="H260" s="50">
        <f>SUM(H255,H257)</f>
        <v>54.3</v>
      </c>
      <c r="I260" s="73" t="s">
        <v>16</v>
      </c>
      <c r="J260" s="73" t="s">
        <v>16</v>
      </c>
      <c r="K260" s="73" t="s">
        <v>16</v>
      </c>
    </row>
    <row r="261" spans="1:11" x14ac:dyDescent="0.2">
      <c r="A261" s="93">
        <v>2</v>
      </c>
      <c r="B261" s="202" t="s">
        <v>9</v>
      </c>
      <c r="C261" s="202"/>
      <c r="D261" s="202"/>
      <c r="E261" s="202"/>
      <c r="F261" s="202"/>
      <c r="G261" s="24">
        <f t="shared" ref="G261:H261" si="100">G260</f>
        <v>163</v>
      </c>
      <c r="H261" s="24">
        <f t="shared" si="100"/>
        <v>54.3</v>
      </c>
      <c r="I261" s="93" t="s">
        <v>16</v>
      </c>
      <c r="J261" s="93" t="s">
        <v>16</v>
      </c>
      <c r="K261" s="93" t="s">
        <v>16</v>
      </c>
    </row>
    <row r="262" spans="1:11" x14ac:dyDescent="0.2">
      <c r="A262" s="203" t="s">
        <v>246</v>
      </c>
      <c r="B262" s="203"/>
      <c r="C262" s="203"/>
      <c r="D262" s="203"/>
      <c r="E262" s="203"/>
      <c r="F262" s="203"/>
      <c r="G262" s="25">
        <f>G251+G261</f>
        <v>492.5</v>
      </c>
      <c r="H262" s="25">
        <f>H251+H261</f>
        <v>383.8</v>
      </c>
      <c r="I262" s="25" t="s">
        <v>16</v>
      </c>
      <c r="J262" s="25" t="s">
        <v>16</v>
      </c>
      <c r="K262" s="25" t="s">
        <v>16</v>
      </c>
    </row>
    <row r="263" spans="1:11" x14ac:dyDescent="0.2">
      <c r="A263" s="96"/>
      <c r="B263" s="96"/>
      <c r="C263" s="96"/>
      <c r="D263" s="96"/>
      <c r="E263" s="96"/>
      <c r="F263" s="96"/>
      <c r="G263" s="97"/>
      <c r="H263" s="97"/>
      <c r="I263" s="97"/>
      <c r="J263" s="97"/>
      <c r="K263" s="97"/>
    </row>
    <row r="264" spans="1:11" x14ac:dyDescent="0.2">
      <c r="A264" s="204" t="s">
        <v>11</v>
      </c>
      <c r="B264" s="204"/>
      <c r="C264" s="205" t="s">
        <v>26</v>
      </c>
      <c r="D264" s="205"/>
      <c r="E264" s="205"/>
      <c r="F264" s="98" t="s">
        <v>21</v>
      </c>
      <c r="G264" s="90">
        <f>G246+G254+G256</f>
        <v>183</v>
      </c>
      <c r="H264" s="90">
        <f>H246+H254+H256</f>
        <v>74.3</v>
      </c>
      <c r="I264" s="28"/>
      <c r="J264" s="28"/>
      <c r="K264" s="28"/>
    </row>
    <row r="265" spans="1:11" x14ac:dyDescent="0.2">
      <c r="A265" s="204"/>
      <c r="B265" s="204"/>
      <c r="C265" s="205" t="s">
        <v>139</v>
      </c>
      <c r="D265" s="205"/>
      <c r="E265" s="205"/>
      <c r="F265" s="33" t="s">
        <v>71</v>
      </c>
      <c r="G265" s="99">
        <f>G238+G242</f>
        <v>309.5</v>
      </c>
      <c r="H265" s="99">
        <f>H238+H242</f>
        <v>309.5</v>
      </c>
      <c r="I265" s="28"/>
      <c r="J265" s="28"/>
      <c r="K265" s="28"/>
    </row>
    <row r="266" spans="1:11" x14ac:dyDescent="0.2">
      <c r="A266" s="204"/>
      <c r="B266" s="204"/>
      <c r="C266" s="206"/>
      <c r="D266" s="206"/>
      <c r="E266" s="206"/>
      <c r="F266" s="206"/>
      <c r="G266" s="25">
        <f>SUM(G264:G265)</f>
        <v>492.5</v>
      </c>
      <c r="H266" s="25">
        <f>SUM(H264:H265)</f>
        <v>383.8</v>
      </c>
      <c r="I266" s="28"/>
      <c r="J266" s="28"/>
      <c r="K266" s="28"/>
    </row>
    <row r="269" spans="1:11" s="43" customFormat="1" ht="10.5" x14ac:dyDescent="0.2">
      <c r="A269" s="170" t="s">
        <v>248</v>
      </c>
      <c r="B269" s="170"/>
      <c r="C269" s="170"/>
      <c r="D269" s="170"/>
      <c r="E269" s="170"/>
      <c r="F269" s="170"/>
      <c r="G269" s="170"/>
      <c r="H269" s="170"/>
      <c r="I269" s="170"/>
      <c r="J269" s="170"/>
      <c r="K269" s="170"/>
    </row>
    <row r="270" spans="1:11" ht="22.9" customHeight="1" x14ac:dyDescent="0.2">
      <c r="A270" s="171" t="s">
        <v>58</v>
      </c>
      <c r="B270" s="171"/>
      <c r="C270" s="171"/>
      <c r="D270" s="171"/>
      <c r="E270" s="171"/>
      <c r="F270" s="171"/>
      <c r="G270" s="171"/>
      <c r="H270" s="171"/>
      <c r="I270" s="171"/>
      <c r="J270" s="171"/>
      <c r="K270" s="171"/>
    </row>
    <row r="271" spans="1:11" ht="43.9" customHeight="1" x14ac:dyDescent="0.2">
      <c r="A271" s="172" t="s">
        <v>0</v>
      </c>
      <c r="B271" s="172" t="s">
        <v>1</v>
      </c>
      <c r="C271" s="172" t="s">
        <v>2</v>
      </c>
      <c r="D271" s="173" t="s">
        <v>3</v>
      </c>
      <c r="E271" s="172" t="s">
        <v>4</v>
      </c>
      <c r="F271" s="172" t="s">
        <v>5</v>
      </c>
      <c r="G271" s="174" t="s">
        <v>59</v>
      </c>
      <c r="H271" s="174" t="s">
        <v>60</v>
      </c>
      <c r="I271" s="175" t="s">
        <v>61</v>
      </c>
      <c r="J271" s="175"/>
      <c r="K271" s="175"/>
    </row>
    <row r="272" spans="1:11" ht="40.9" customHeight="1" x14ac:dyDescent="0.2">
      <c r="A272" s="172"/>
      <c r="B272" s="172"/>
      <c r="C272" s="172"/>
      <c r="D272" s="173"/>
      <c r="E272" s="172"/>
      <c r="F272" s="172"/>
      <c r="G272" s="174"/>
      <c r="H272" s="174"/>
      <c r="I272" s="41" t="s">
        <v>62</v>
      </c>
      <c r="J272" s="44" t="s">
        <v>6</v>
      </c>
      <c r="K272" s="44" t="s">
        <v>63</v>
      </c>
    </row>
    <row r="273" spans="1:11" x14ac:dyDescent="0.2">
      <c r="A273" s="197" t="s">
        <v>220</v>
      </c>
      <c r="B273" s="197"/>
      <c r="C273" s="197"/>
      <c r="D273" s="197"/>
      <c r="E273" s="197"/>
      <c r="F273" s="197"/>
      <c r="G273" s="197"/>
      <c r="H273" s="197"/>
      <c r="I273" s="197"/>
      <c r="J273" s="197"/>
      <c r="K273" s="197"/>
    </row>
    <row r="274" spans="1:11" x14ac:dyDescent="0.2">
      <c r="A274" s="198" t="s">
        <v>249</v>
      </c>
      <c r="B274" s="198"/>
      <c r="C274" s="198"/>
      <c r="D274" s="198"/>
      <c r="E274" s="198"/>
      <c r="F274" s="198"/>
      <c r="G274" s="198"/>
      <c r="H274" s="198"/>
      <c r="I274" s="198"/>
      <c r="J274" s="198"/>
      <c r="K274" s="198"/>
    </row>
    <row r="275" spans="1:11" x14ac:dyDescent="0.2">
      <c r="A275" s="42" t="s">
        <v>12</v>
      </c>
      <c r="B275" s="199" t="s">
        <v>250</v>
      </c>
      <c r="C275" s="199"/>
      <c r="D275" s="199"/>
      <c r="E275" s="199"/>
      <c r="F275" s="199"/>
      <c r="G275" s="199"/>
      <c r="H275" s="199"/>
      <c r="I275" s="199"/>
      <c r="J275" s="199"/>
      <c r="K275" s="199"/>
    </row>
    <row r="276" spans="1:11" x14ac:dyDescent="0.2">
      <c r="A276" s="42" t="s">
        <v>12</v>
      </c>
      <c r="B276" s="39" t="s">
        <v>12</v>
      </c>
      <c r="C276" s="200" t="s">
        <v>251</v>
      </c>
      <c r="D276" s="200"/>
      <c r="E276" s="200"/>
      <c r="F276" s="200"/>
      <c r="G276" s="200"/>
      <c r="H276" s="200"/>
      <c r="I276" s="200"/>
      <c r="J276" s="200"/>
      <c r="K276" s="200"/>
    </row>
    <row r="277" spans="1:11" x14ac:dyDescent="0.2">
      <c r="A277" s="146" t="s">
        <v>12</v>
      </c>
      <c r="B277" s="147" t="s">
        <v>12</v>
      </c>
      <c r="C277" s="148" t="s">
        <v>12</v>
      </c>
      <c r="D277" s="154" t="s">
        <v>252</v>
      </c>
      <c r="E277" s="201" t="s">
        <v>253</v>
      </c>
      <c r="F277" s="95" t="s">
        <v>21</v>
      </c>
      <c r="G277" s="12">
        <v>668</v>
      </c>
      <c r="H277" s="12">
        <v>761.3</v>
      </c>
      <c r="I277" s="186" t="s">
        <v>254</v>
      </c>
      <c r="J277" s="156">
        <v>12</v>
      </c>
      <c r="K277" s="156">
        <v>12</v>
      </c>
    </row>
    <row r="278" spans="1:11" x14ac:dyDescent="0.2">
      <c r="A278" s="146"/>
      <c r="B278" s="147"/>
      <c r="C278" s="148"/>
      <c r="D278" s="154"/>
      <c r="E278" s="201"/>
      <c r="F278" s="100" t="s">
        <v>7</v>
      </c>
      <c r="G278" s="14">
        <f t="shared" ref="G278:H278" si="101">SUM(G277:G277)</f>
        <v>668</v>
      </c>
      <c r="H278" s="14">
        <f t="shared" si="101"/>
        <v>761.3</v>
      </c>
      <c r="I278" s="186"/>
      <c r="J278" s="157"/>
      <c r="K278" s="157"/>
    </row>
    <row r="279" spans="1:11" x14ac:dyDescent="0.2">
      <c r="A279" s="146" t="s">
        <v>12</v>
      </c>
      <c r="B279" s="147" t="s">
        <v>12</v>
      </c>
      <c r="C279" s="148" t="s">
        <v>14</v>
      </c>
      <c r="D279" s="154" t="s">
        <v>255</v>
      </c>
      <c r="E279" s="190" t="s">
        <v>225</v>
      </c>
      <c r="F279" s="95" t="s">
        <v>21</v>
      </c>
      <c r="G279" s="101">
        <v>781.5</v>
      </c>
      <c r="H279" s="101">
        <v>650</v>
      </c>
      <c r="I279" s="186" t="s">
        <v>256</v>
      </c>
      <c r="J279" s="156">
        <v>5</v>
      </c>
      <c r="K279" s="156">
        <v>6</v>
      </c>
    </row>
    <row r="280" spans="1:11" x14ac:dyDescent="0.2">
      <c r="A280" s="146"/>
      <c r="B280" s="147"/>
      <c r="C280" s="148"/>
      <c r="D280" s="154"/>
      <c r="E280" s="190"/>
      <c r="F280" s="95" t="s">
        <v>98</v>
      </c>
      <c r="G280" s="101">
        <v>88.4</v>
      </c>
      <c r="H280" s="101">
        <v>114.6</v>
      </c>
      <c r="I280" s="186"/>
      <c r="J280" s="187"/>
      <c r="K280" s="187"/>
    </row>
    <row r="281" spans="1:11" x14ac:dyDescent="0.2">
      <c r="A281" s="146"/>
      <c r="B281" s="147"/>
      <c r="C281" s="148"/>
      <c r="D281" s="154"/>
      <c r="E281" s="190"/>
      <c r="F281" s="95" t="s">
        <v>257</v>
      </c>
      <c r="G281" s="101">
        <v>100</v>
      </c>
      <c r="H281" s="101">
        <v>1</v>
      </c>
      <c r="I281" s="186"/>
      <c r="J281" s="187"/>
      <c r="K281" s="187"/>
    </row>
    <row r="282" spans="1:11" x14ac:dyDescent="0.2">
      <c r="A282" s="146"/>
      <c r="B282" s="147"/>
      <c r="C282" s="148"/>
      <c r="D282" s="154"/>
      <c r="E282" s="190"/>
      <c r="F282" s="95" t="s">
        <v>97</v>
      </c>
      <c r="G282" s="101">
        <v>22</v>
      </c>
      <c r="H282" s="101">
        <v>19</v>
      </c>
      <c r="I282" s="186"/>
      <c r="J282" s="187"/>
      <c r="K282" s="187"/>
    </row>
    <row r="283" spans="1:11" x14ac:dyDescent="0.2">
      <c r="A283" s="146"/>
      <c r="B283" s="147"/>
      <c r="C283" s="148"/>
      <c r="D283" s="154"/>
      <c r="E283" s="190"/>
      <c r="F283" s="95" t="s">
        <v>44</v>
      </c>
      <c r="G283" s="101">
        <v>16.399999999999999</v>
      </c>
      <c r="H283" s="101">
        <v>14</v>
      </c>
      <c r="I283" s="186"/>
      <c r="J283" s="187"/>
      <c r="K283" s="187"/>
    </row>
    <row r="284" spans="1:11" x14ac:dyDescent="0.2">
      <c r="A284" s="146"/>
      <c r="B284" s="147"/>
      <c r="C284" s="148"/>
      <c r="D284" s="154"/>
      <c r="E284" s="190"/>
      <c r="F284" s="100" t="s">
        <v>7</v>
      </c>
      <c r="G284" s="53">
        <f>SUM(G279:G283)</f>
        <v>1008.3</v>
      </c>
      <c r="H284" s="53">
        <f t="shared" ref="H284" si="102">SUM(H279:H283)</f>
        <v>798.6</v>
      </c>
      <c r="I284" s="186"/>
      <c r="J284" s="157"/>
      <c r="K284" s="157"/>
    </row>
    <row r="285" spans="1:11" x14ac:dyDescent="0.2">
      <c r="A285" s="146" t="s">
        <v>12</v>
      </c>
      <c r="B285" s="147" t="s">
        <v>12</v>
      </c>
      <c r="C285" s="148" t="s">
        <v>13</v>
      </c>
      <c r="D285" s="154" t="s">
        <v>258</v>
      </c>
      <c r="E285" s="190" t="s">
        <v>225</v>
      </c>
      <c r="F285" s="95" t="s">
        <v>21</v>
      </c>
      <c r="G285" s="12">
        <v>20</v>
      </c>
      <c r="H285" s="12"/>
      <c r="I285" s="186" t="s">
        <v>259</v>
      </c>
      <c r="J285" s="156">
        <v>5</v>
      </c>
      <c r="K285" s="156">
        <v>1</v>
      </c>
    </row>
    <row r="286" spans="1:11" x14ac:dyDescent="0.2">
      <c r="A286" s="146"/>
      <c r="B286" s="147"/>
      <c r="C286" s="148"/>
      <c r="D286" s="154"/>
      <c r="E286" s="190"/>
      <c r="F286" s="95" t="s">
        <v>257</v>
      </c>
      <c r="G286" s="12">
        <v>11.9</v>
      </c>
      <c r="H286" s="12">
        <v>2.4</v>
      </c>
      <c r="I286" s="186"/>
      <c r="J286" s="187"/>
      <c r="K286" s="187"/>
    </row>
    <row r="287" spans="1:11" x14ac:dyDescent="0.2">
      <c r="A287" s="146"/>
      <c r="B287" s="147"/>
      <c r="C287" s="148"/>
      <c r="D287" s="154"/>
      <c r="E287" s="190"/>
      <c r="F287" s="95" t="s">
        <v>98</v>
      </c>
      <c r="G287" s="12">
        <v>99.7</v>
      </c>
      <c r="H287" s="12">
        <v>13</v>
      </c>
      <c r="I287" s="186"/>
      <c r="J287" s="187"/>
      <c r="K287" s="187"/>
    </row>
    <row r="288" spans="1:11" x14ac:dyDescent="0.2">
      <c r="A288" s="146"/>
      <c r="B288" s="147"/>
      <c r="C288" s="148"/>
      <c r="D288" s="154"/>
      <c r="E288" s="190"/>
      <c r="F288" s="100" t="s">
        <v>7</v>
      </c>
      <c r="G288" s="14">
        <f t="shared" ref="G288:H288" si="103">SUM(G285:G287)</f>
        <v>131.6</v>
      </c>
      <c r="H288" s="14">
        <f t="shared" si="103"/>
        <v>15.4</v>
      </c>
      <c r="I288" s="186"/>
      <c r="J288" s="157"/>
      <c r="K288" s="157"/>
    </row>
    <row r="289" spans="1:11" x14ac:dyDescent="0.2">
      <c r="A289" s="146" t="s">
        <v>12</v>
      </c>
      <c r="B289" s="147" t="s">
        <v>12</v>
      </c>
      <c r="C289" s="148" t="s">
        <v>15</v>
      </c>
      <c r="D289" s="154" t="s">
        <v>260</v>
      </c>
      <c r="E289" s="190" t="s">
        <v>241</v>
      </c>
      <c r="F289" s="95" t="s">
        <v>21</v>
      </c>
      <c r="G289" s="12">
        <v>5</v>
      </c>
      <c r="H289" s="12">
        <v>0</v>
      </c>
      <c r="I289" s="186" t="s">
        <v>261</v>
      </c>
      <c r="J289" s="156">
        <v>1</v>
      </c>
      <c r="K289" s="156">
        <v>0</v>
      </c>
    </row>
    <row r="290" spans="1:11" x14ac:dyDescent="0.2">
      <c r="A290" s="146"/>
      <c r="B290" s="147"/>
      <c r="C290" s="148"/>
      <c r="D290" s="154"/>
      <c r="E290" s="190"/>
      <c r="F290" s="95" t="s">
        <v>98</v>
      </c>
      <c r="G290" s="12">
        <v>20</v>
      </c>
      <c r="H290" s="12">
        <v>0</v>
      </c>
      <c r="I290" s="186"/>
      <c r="J290" s="187"/>
      <c r="K290" s="187"/>
    </row>
    <row r="291" spans="1:11" x14ac:dyDescent="0.2">
      <c r="A291" s="146"/>
      <c r="B291" s="147"/>
      <c r="C291" s="148"/>
      <c r="D291" s="154"/>
      <c r="E291" s="190"/>
      <c r="F291" s="100" t="s">
        <v>7</v>
      </c>
      <c r="G291" s="14">
        <f t="shared" ref="G291:H291" si="104">SUM(G289:G290)</f>
        <v>25</v>
      </c>
      <c r="H291" s="14">
        <f t="shared" si="104"/>
        <v>0</v>
      </c>
      <c r="I291" s="186"/>
      <c r="J291" s="157"/>
      <c r="K291" s="157"/>
    </row>
    <row r="292" spans="1:11" ht="22.5" x14ac:dyDescent="0.2">
      <c r="A292" s="146" t="s">
        <v>12</v>
      </c>
      <c r="B292" s="147" t="s">
        <v>12</v>
      </c>
      <c r="C292" s="148" t="s">
        <v>46</v>
      </c>
      <c r="D292" s="154" t="s">
        <v>262</v>
      </c>
      <c r="E292" s="190" t="s">
        <v>167</v>
      </c>
      <c r="F292" s="102" t="s">
        <v>97</v>
      </c>
      <c r="G292" s="26">
        <v>60.9</v>
      </c>
      <c r="H292" s="26">
        <v>53</v>
      </c>
      <c r="I292" s="195" t="s">
        <v>16</v>
      </c>
      <c r="J292" s="156" t="s">
        <v>16</v>
      </c>
      <c r="K292" s="156"/>
    </row>
    <row r="293" spans="1:11" x14ac:dyDescent="0.2">
      <c r="A293" s="146"/>
      <c r="B293" s="147"/>
      <c r="C293" s="148"/>
      <c r="D293" s="154"/>
      <c r="E293" s="190"/>
      <c r="F293" s="100" t="s">
        <v>7</v>
      </c>
      <c r="G293" s="14">
        <f t="shared" ref="G293:H293" si="105">SUM(G292)</f>
        <v>60.9</v>
      </c>
      <c r="H293" s="14">
        <f t="shared" si="105"/>
        <v>53</v>
      </c>
      <c r="I293" s="196"/>
      <c r="J293" s="157"/>
      <c r="K293" s="157"/>
    </row>
    <row r="294" spans="1:11" x14ac:dyDescent="0.2">
      <c r="A294" s="146" t="s">
        <v>12</v>
      </c>
      <c r="B294" s="147" t="s">
        <v>12</v>
      </c>
      <c r="C294" s="148" t="s">
        <v>54</v>
      </c>
      <c r="D294" s="154" t="s">
        <v>263</v>
      </c>
      <c r="E294" s="193" t="s">
        <v>264</v>
      </c>
      <c r="F294" s="95" t="s">
        <v>21</v>
      </c>
      <c r="G294" s="12">
        <v>1</v>
      </c>
      <c r="H294" s="12">
        <v>1</v>
      </c>
      <c r="I294" s="186" t="s">
        <v>265</v>
      </c>
      <c r="J294" s="156">
        <v>10</v>
      </c>
      <c r="K294" s="156">
        <v>10</v>
      </c>
    </row>
    <row r="295" spans="1:11" x14ac:dyDescent="0.2">
      <c r="A295" s="146"/>
      <c r="B295" s="147"/>
      <c r="C295" s="148"/>
      <c r="D295" s="154"/>
      <c r="E295" s="193"/>
      <c r="F295" s="95" t="s">
        <v>98</v>
      </c>
      <c r="G295" s="12"/>
      <c r="H295" s="12"/>
      <c r="I295" s="186"/>
      <c r="J295" s="187"/>
      <c r="K295" s="187"/>
    </row>
    <row r="296" spans="1:11" x14ac:dyDescent="0.2">
      <c r="A296" s="146"/>
      <c r="B296" s="147"/>
      <c r="C296" s="148"/>
      <c r="D296" s="154"/>
      <c r="E296" s="193"/>
      <c r="F296" s="100" t="s">
        <v>7</v>
      </c>
      <c r="G296" s="14">
        <f>SUM(G294:G295)</f>
        <v>1</v>
      </c>
      <c r="H296" s="14">
        <f t="shared" ref="H296" si="106">SUM(H294:H295)</f>
        <v>1</v>
      </c>
      <c r="I296" s="186"/>
      <c r="J296" s="157"/>
      <c r="K296" s="157"/>
    </row>
    <row r="297" spans="1:11" x14ac:dyDescent="0.2">
      <c r="A297" s="146" t="s">
        <v>12</v>
      </c>
      <c r="B297" s="147" t="s">
        <v>12</v>
      </c>
      <c r="C297" s="148" t="s">
        <v>36</v>
      </c>
      <c r="D297" s="154" t="s">
        <v>266</v>
      </c>
      <c r="E297" s="190" t="s">
        <v>241</v>
      </c>
      <c r="F297" s="95" t="s">
        <v>21</v>
      </c>
      <c r="G297" s="103">
        <v>15</v>
      </c>
      <c r="H297" s="12">
        <v>38.799999999999997</v>
      </c>
      <c r="I297" s="186" t="s">
        <v>267</v>
      </c>
      <c r="J297" s="156">
        <v>2</v>
      </c>
      <c r="K297" s="156">
        <v>1</v>
      </c>
    </row>
    <row r="298" spans="1:11" x14ac:dyDescent="0.2">
      <c r="A298" s="146"/>
      <c r="B298" s="147"/>
      <c r="C298" s="148"/>
      <c r="D298" s="154"/>
      <c r="E298" s="190"/>
      <c r="F298" s="95" t="s">
        <v>257</v>
      </c>
      <c r="G298" s="103">
        <v>133.9</v>
      </c>
      <c r="H298" s="12">
        <v>3.8</v>
      </c>
      <c r="I298" s="186"/>
      <c r="J298" s="187"/>
      <c r="K298" s="187"/>
    </row>
    <row r="299" spans="1:11" x14ac:dyDescent="0.2">
      <c r="A299" s="146"/>
      <c r="B299" s="147"/>
      <c r="C299" s="148"/>
      <c r="D299" s="154"/>
      <c r="E299" s="190"/>
      <c r="F299" s="95" t="s">
        <v>98</v>
      </c>
      <c r="G299" s="12">
        <v>110.3</v>
      </c>
      <c r="H299" s="12"/>
      <c r="I299" s="186"/>
      <c r="J299" s="187"/>
      <c r="K299" s="187"/>
    </row>
    <row r="300" spans="1:11" x14ac:dyDescent="0.2">
      <c r="A300" s="146"/>
      <c r="B300" s="147"/>
      <c r="C300" s="148"/>
      <c r="D300" s="154"/>
      <c r="E300" s="190"/>
      <c r="F300" s="95" t="s">
        <v>44</v>
      </c>
      <c r="G300" s="12">
        <v>25</v>
      </c>
      <c r="H300" s="12"/>
      <c r="I300" s="186"/>
      <c r="J300" s="187"/>
      <c r="K300" s="187"/>
    </row>
    <row r="301" spans="1:11" x14ac:dyDescent="0.2">
      <c r="A301" s="146"/>
      <c r="B301" s="147"/>
      <c r="C301" s="148"/>
      <c r="D301" s="154"/>
      <c r="E301" s="190"/>
      <c r="F301" s="100" t="s">
        <v>7</v>
      </c>
      <c r="G301" s="14">
        <f>SUM(G297:G300)</f>
        <v>284.2</v>
      </c>
      <c r="H301" s="14">
        <f t="shared" ref="H301" si="107">SUM(H297:H300)</f>
        <v>42.599999999999994</v>
      </c>
      <c r="I301" s="186"/>
      <c r="J301" s="157"/>
      <c r="K301" s="157"/>
    </row>
    <row r="302" spans="1:11" x14ac:dyDescent="0.2">
      <c r="A302" s="146" t="s">
        <v>12</v>
      </c>
      <c r="B302" s="147" t="s">
        <v>12</v>
      </c>
      <c r="C302" s="148" t="s">
        <v>86</v>
      </c>
      <c r="D302" s="154" t="s">
        <v>268</v>
      </c>
      <c r="E302" s="190" t="s">
        <v>225</v>
      </c>
      <c r="F302" s="95" t="s">
        <v>44</v>
      </c>
      <c r="G302" s="12">
        <v>383.6</v>
      </c>
      <c r="H302" s="12">
        <v>380</v>
      </c>
      <c r="I302" s="186" t="s">
        <v>269</v>
      </c>
      <c r="J302" s="156">
        <v>2</v>
      </c>
      <c r="K302" s="156">
        <v>2</v>
      </c>
    </row>
    <row r="303" spans="1:11" x14ac:dyDescent="0.2">
      <c r="A303" s="146"/>
      <c r="B303" s="147"/>
      <c r="C303" s="148"/>
      <c r="D303" s="154"/>
      <c r="E303" s="190"/>
      <c r="F303" s="95" t="s">
        <v>257</v>
      </c>
      <c r="G303" s="12">
        <v>25.4</v>
      </c>
      <c r="H303" s="12">
        <v>28</v>
      </c>
      <c r="I303" s="186"/>
      <c r="J303" s="187"/>
      <c r="K303" s="187"/>
    </row>
    <row r="304" spans="1:11" x14ac:dyDescent="0.2">
      <c r="A304" s="146"/>
      <c r="B304" s="147"/>
      <c r="C304" s="148"/>
      <c r="D304" s="154"/>
      <c r="E304" s="190"/>
      <c r="F304" s="95" t="s">
        <v>98</v>
      </c>
      <c r="G304" s="12">
        <v>40</v>
      </c>
      <c r="H304" s="12"/>
      <c r="I304" s="186"/>
      <c r="J304" s="187"/>
      <c r="K304" s="187"/>
    </row>
    <row r="305" spans="1:11" x14ac:dyDescent="0.2">
      <c r="A305" s="146"/>
      <c r="B305" s="147"/>
      <c r="C305" s="148"/>
      <c r="D305" s="154"/>
      <c r="E305" s="190"/>
      <c r="F305" s="100" t="s">
        <v>7</v>
      </c>
      <c r="G305" s="14">
        <f t="shared" ref="G305:H305" si="108">SUM(G302:G304)</f>
        <v>449</v>
      </c>
      <c r="H305" s="14">
        <f t="shared" si="108"/>
        <v>408</v>
      </c>
      <c r="I305" s="186"/>
      <c r="J305" s="157"/>
      <c r="K305" s="157"/>
    </row>
    <row r="306" spans="1:11" x14ac:dyDescent="0.2">
      <c r="A306" s="146" t="s">
        <v>12</v>
      </c>
      <c r="B306" s="147" t="s">
        <v>12</v>
      </c>
      <c r="C306" s="148" t="s">
        <v>90</v>
      </c>
      <c r="D306" s="154" t="s">
        <v>270</v>
      </c>
      <c r="E306" s="190" t="s">
        <v>225</v>
      </c>
      <c r="F306" s="95" t="s">
        <v>44</v>
      </c>
      <c r="G306" s="12">
        <v>360.5</v>
      </c>
      <c r="H306" s="12">
        <v>360</v>
      </c>
      <c r="I306" s="186" t="s">
        <v>271</v>
      </c>
      <c r="J306" s="156">
        <v>991</v>
      </c>
      <c r="K306" s="156">
        <v>991</v>
      </c>
    </row>
    <row r="307" spans="1:11" x14ac:dyDescent="0.2">
      <c r="A307" s="146"/>
      <c r="B307" s="147"/>
      <c r="C307" s="148"/>
      <c r="D307" s="154"/>
      <c r="E307" s="190"/>
      <c r="F307" s="100" t="s">
        <v>7</v>
      </c>
      <c r="G307" s="14">
        <f t="shared" ref="G307:H307" si="109">SUM(G306:G306)</f>
        <v>360.5</v>
      </c>
      <c r="H307" s="14">
        <f t="shared" si="109"/>
        <v>360</v>
      </c>
      <c r="I307" s="186"/>
      <c r="J307" s="157"/>
      <c r="K307" s="157"/>
    </row>
    <row r="308" spans="1:11" x14ac:dyDescent="0.2">
      <c r="A308" s="146" t="s">
        <v>12</v>
      </c>
      <c r="B308" s="147" t="s">
        <v>12</v>
      </c>
      <c r="C308" s="148" t="s">
        <v>132</v>
      </c>
      <c r="D308" s="154" t="s">
        <v>272</v>
      </c>
      <c r="E308" s="190" t="s">
        <v>225</v>
      </c>
      <c r="F308" s="95" t="s">
        <v>257</v>
      </c>
      <c r="G308" s="12">
        <v>33</v>
      </c>
      <c r="H308" s="12">
        <v>2.7</v>
      </c>
      <c r="I308" s="186" t="s">
        <v>273</v>
      </c>
      <c r="J308" s="156">
        <v>2</v>
      </c>
      <c r="K308" s="156">
        <v>0</v>
      </c>
    </row>
    <row r="309" spans="1:11" x14ac:dyDescent="0.2">
      <c r="A309" s="146"/>
      <c r="B309" s="147"/>
      <c r="C309" s="148"/>
      <c r="D309" s="154"/>
      <c r="E309" s="190"/>
      <c r="F309" s="95" t="s">
        <v>98</v>
      </c>
      <c r="G309" s="12">
        <v>110</v>
      </c>
      <c r="H309" s="12">
        <v>53.5</v>
      </c>
      <c r="I309" s="186"/>
      <c r="J309" s="187"/>
      <c r="K309" s="187"/>
    </row>
    <row r="310" spans="1:11" x14ac:dyDescent="0.2">
      <c r="A310" s="146"/>
      <c r="B310" s="147"/>
      <c r="C310" s="148"/>
      <c r="D310" s="154"/>
      <c r="E310" s="190"/>
      <c r="F310" s="100" t="s">
        <v>7</v>
      </c>
      <c r="G310" s="14">
        <f t="shared" ref="G310:H310" si="110">SUM(G308:G309)</f>
        <v>143</v>
      </c>
      <c r="H310" s="14">
        <f t="shared" si="110"/>
        <v>56.2</v>
      </c>
      <c r="I310" s="186"/>
      <c r="J310" s="157"/>
      <c r="K310" s="157"/>
    </row>
    <row r="311" spans="1:11" x14ac:dyDescent="0.2">
      <c r="A311" s="146" t="s">
        <v>12</v>
      </c>
      <c r="B311" s="147" t="s">
        <v>12</v>
      </c>
      <c r="C311" s="148" t="s">
        <v>136</v>
      </c>
      <c r="D311" s="154" t="s">
        <v>274</v>
      </c>
      <c r="E311" s="190" t="s">
        <v>225</v>
      </c>
      <c r="F311" s="95" t="s">
        <v>257</v>
      </c>
      <c r="G311" s="104">
        <v>124.2</v>
      </c>
      <c r="H311" s="101">
        <v>9.1</v>
      </c>
      <c r="I311" s="191" t="s">
        <v>275</v>
      </c>
      <c r="J311" s="156">
        <v>3</v>
      </c>
      <c r="K311" s="156">
        <v>3</v>
      </c>
    </row>
    <row r="312" spans="1:11" x14ac:dyDescent="0.2">
      <c r="A312" s="146"/>
      <c r="B312" s="147"/>
      <c r="C312" s="148"/>
      <c r="D312" s="154"/>
      <c r="E312" s="190"/>
      <c r="F312" s="95" t="s">
        <v>98</v>
      </c>
      <c r="G312" s="101">
        <v>184.5</v>
      </c>
      <c r="H312" s="101">
        <v>120.2</v>
      </c>
      <c r="I312" s="194"/>
      <c r="J312" s="187"/>
      <c r="K312" s="187"/>
    </row>
    <row r="313" spans="1:11" x14ac:dyDescent="0.2">
      <c r="A313" s="146"/>
      <c r="B313" s="147"/>
      <c r="C313" s="148"/>
      <c r="D313" s="154"/>
      <c r="E313" s="190"/>
      <c r="F313" s="95" t="s">
        <v>44</v>
      </c>
      <c r="G313" s="101">
        <v>25</v>
      </c>
      <c r="H313" s="101"/>
      <c r="I313" s="194"/>
      <c r="J313" s="187"/>
      <c r="K313" s="187"/>
    </row>
    <row r="314" spans="1:11" x14ac:dyDescent="0.2">
      <c r="A314" s="146"/>
      <c r="B314" s="147"/>
      <c r="C314" s="148"/>
      <c r="D314" s="154"/>
      <c r="E314" s="190"/>
      <c r="F314" s="100" t="s">
        <v>7</v>
      </c>
      <c r="G314" s="14">
        <f>SUM(G311:G313)</f>
        <v>333.7</v>
      </c>
      <c r="H314" s="14">
        <f t="shared" ref="H314" si="111">SUM(H311:H313)</f>
        <v>129.30000000000001</v>
      </c>
      <c r="I314" s="192"/>
      <c r="J314" s="157"/>
      <c r="K314" s="157"/>
    </row>
    <row r="315" spans="1:11" x14ac:dyDescent="0.2">
      <c r="A315" s="146" t="s">
        <v>12</v>
      </c>
      <c r="B315" s="147" t="s">
        <v>12</v>
      </c>
      <c r="C315" s="148" t="s">
        <v>134</v>
      </c>
      <c r="D315" s="154" t="s">
        <v>276</v>
      </c>
      <c r="E315" s="190" t="s">
        <v>225</v>
      </c>
      <c r="F315" s="95" t="s">
        <v>44</v>
      </c>
      <c r="G315" s="12">
        <v>48.8</v>
      </c>
      <c r="H315" s="12">
        <v>47</v>
      </c>
      <c r="I315" s="186" t="s">
        <v>277</v>
      </c>
      <c r="J315" s="156">
        <v>100</v>
      </c>
      <c r="K315" s="156">
        <v>98</v>
      </c>
    </row>
    <row r="316" spans="1:11" x14ac:dyDescent="0.2">
      <c r="A316" s="146"/>
      <c r="B316" s="147"/>
      <c r="C316" s="148"/>
      <c r="D316" s="154"/>
      <c r="E316" s="190"/>
      <c r="F316" s="100" t="s">
        <v>7</v>
      </c>
      <c r="G316" s="14">
        <f t="shared" ref="G316:H316" si="112">SUM(G315:G315)</f>
        <v>48.8</v>
      </c>
      <c r="H316" s="14">
        <f t="shared" si="112"/>
        <v>47</v>
      </c>
      <c r="I316" s="186"/>
      <c r="J316" s="157"/>
      <c r="K316" s="157"/>
    </row>
    <row r="317" spans="1:11" ht="21.75" customHeight="1" x14ac:dyDescent="0.2">
      <c r="A317" s="146" t="s">
        <v>12</v>
      </c>
      <c r="B317" s="147" t="s">
        <v>12</v>
      </c>
      <c r="C317" s="148" t="s">
        <v>278</v>
      </c>
      <c r="D317" s="154" t="s">
        <v>279</v>
      </c>
      <c r="E317" s="193" t="s">
        <v>280</v>
      </c>
      <c r="F317" s="95" t="s">
        <v>21</v>
      </c>
      <c r="G317" s="12">
        <v>300</v>
      </c>
      <c r="H317" s="12">
        <v>297</v>
      </c>
      <c r="I317" s="186" t="s">
        <v>281</v>
      </c>
      <c r="J317" s="144">
        <v>4</v>
      </c>
      <c r="K317" s="144">
        <v>4</v>
      </c>
    </row>
    <row r="318" spans="1:11" ht="27.75" customHeight="1" x14ac:dyDescent="0.2">
      <c r="A318" s="146"/>
      <c r="B318" s="147"/>
      <c r="C318" s="148"/>
      <c r="D318" s="154"/>
      <c r="E318" s="193"/>
      <c r="F318" s="100" t="s">
        <v>7</v>
      </c>
      <c r="G318" s="53">
        <f t="shared" ref="G318:H318" si="113">SUM(G317:G317)</f>
        <v>300</v>
      </c>
      <c r="H318" s="53">
        <f t="shared" si="113"/>
        <v>297</v>
      </c>
      <c r="I318" s="186"/>
      <c r="J318" s="145"/>
      <c r="K318" s="145"/>
    </row>
    <row r="319" spans="1:11" ht="22.5" x14ac:dyDescent="0.2">
      <c r="A319" s="146" t="s">
        <v>12</v>
      </c>
      <c r="B319" s="147" t="s">
        <v>12</v>
      </c>
      <c r="C319" s="148" t="s">
        <v>282</v>
      </c>
      <c r="D319" s="154" t="s">
        <v>283</v>
      </c>
      <c r="E319" s="190" t="s">
        <v>167</v>
      </c>
      <c r="F319" s="102" t="s">
        <v>97</v>
      </c>
      <c r="G319" s="26">
        <v>4.7</v>
      </c>
      <c r="H319" s="26">
        <v>3.1</v>
      </c>
      <c r="I319" s="191" t="s">
        <v>284</v>
      </c>
      <c r="J319" s="156">
        <v>2</v>
      </c>
      <c r="K319" s="156">
        <v>2</v>
      </c>
    </row>
    <row r="320" spans="1:11" x14ac:dyDescent="0.2">
      <c r="A320" s="146"/>
      <c r="B320" s="147"/>
      <c r="C320" s="148"/>
      <c r="D320" s="154"/>
      <c r="E320" s="190"/>
      <c r="F320" s="100" t="s">
        <v>7</v>
      </c>
      <c r="G320" s="14">
        <f t="shared" ref="G320:H320" si="114">SUM(G319)</f>
        <v>4.7</v>
      </c>
      <c r="H320" s="14">
        <f t="shared" si="114"/>
        <v>3.1</v>
      </c>
      <c r="I320" s="192"/>
      <c r="J320" s="157"/>
      <c r="K320" s="157"/>
    </row>
    <row r="321" spans="1:11" x14ac:dyDescent="0.2">
      <c r="A321" s="146" t="s">
        <v>12</v>
      </c>
      <c r="B321" s="147" t="s">
        <v>12</v>
      </c>
      <c r="C321" s="148" t="s">
        <v>37</v>
      </c>
      <c r="D321" s="154" t="s">
        <v>285</v>
      </c>
      <c r="E321" s="190" t="s">
        <v>167</v>
      </c>
      <c r="F321" s="102" t="s">
        <v>21</v>
      </c>
      <c r="G321" s="26"/>
      <c r="H321" s="26"/>
      <c r="I321" s="191" t="s">
        <v>286</v>
      </c>
      <c r="J321" s="156">
        <v>3</v>
      </c>
      <c r="K321" s="156">
        <v>0</v>
      </c>
    </row>
    <row r="322" spans="1:11" x14ac:dyDescent="0.2">
      <c r="A322" s="146"/>
      <c r="B322" s="147"/>
      <c r="C322" s="148"/>
      <c r="D322" s="154"/>
      <c r="E322" s="190"/>
      <c r="F322" s="100" t="s">
        <v>7</v>
      </c>
      <c r="G322" s="14">
        <f t="shared" ref="G322:H322" si="115">SUM(G321)</f>
        <v>0</v>
      </c>
      <c r="H322" s="14">
        <f t="shared" si="115"/>
        <v>0</v>
      </c>
      <c r="I322" s="192"/>
      <c r="J322" s="157"/>
      <c r="K322" s="157"/>
    </row>
    <row r="323" spans="1:11" x14ac:dyDescent="0.2">
      <c r="A323" s="42" t="s">
        <v>12</v>
      </c>
      <c r="B323" s="39" t="s">
        <v>12</v>
      </c>
      <c r="C323" s="188" t="s">
        <v>8</v>
      </c>
      <c r="D323" s="188"/>
      <c r="E323" s="188"/>
      <c r="F323" s="188"/>
      <c r="G323" s="105">
        <f>G278+G284+G288+G291+G293+G296+G301+G305+G307+G310+G314+G316+G318+G320+G322</f>
        <v>3818.7</v>
      </c>
      <c r="H323" s="105">
        <f>H278+H284+H288+H291+H293+H296+H301+H305+H307+H310+H314+H316+H318+H320+H322</f>
        <v>2972.5</v>
      </c>
      <c r="I323" s="106" t="s">
        <v>16</v>
      </c>
      <c r="J323" s="106" t="s">
        <v>16</v>
      </c>
      <c r="K323" s="106" t="s">
        <v>16</v>
      </c>
    </row>
    <row r="324" spans="1:11" x14ac:dyDescent="0.2">
      <c r="A324" s="42" t="s">
        <v>12</v>
      </c>
      <c r="B324" s="39" t="s">
        <v>14</v>
      </c>
      <c r="C324" s="189" t="s">
        <v>287</v>
      </c>
      <c r="D324" s="189"/>
      <c r="E324" s="189"/>
      <c r="F324" s="189"/>
      <c r="G324" s="189"/>
      <c r="H324" s="189"/>
      <c r="I324" s="189"/>
      <c r="J324" s="189"/>
      <c r="K324" s="189"/>
    </row>
    <row r="325" spans="1:11" x14ac:dyDescent="0.2">
      <c r="A325" s="146" t="s">
        <v>12</v>
      </c>
      <c r="B325" s="147" t="s">
        <v>14</v>
      </c>
      <c r="C325" s="148" t="s">
        <v>12</v>
      </c>
      <c r="D325" s="154" t="s">
        <v>288</v>
      </c>
      <c r="E325" s="185" t="s">
        <v>289</v>
      </c>
      <c r="F325" s="95" t="s">
        <v>21</v>
      </c>
      <c r="G325" s="101">
        <v>20</v>
      </c>
      <c r="H325" s="101">
        <v>11</v>
      </c>
      <c r="I325" s="186" t="s">
        <v>290</v>
      </c>
      <c r="J325" s="156">
        <v>20</v>
      </c>
      <c r="K325" s="156">
        <v>14</v>
      </c>
    </row>
    <row r="326" spans="1:11" x14ac:dyDescent="0.2">
      <c r="A326" s="146"/>
      <c r="B326" s="147"/>
      <c r="C326" s="148"/>
      <c r="D326" s="154"/>
      <c r="E326" s="185"/>
      <c r="F326" s="95" t="s">
        <v>98</v>
      </c>
      <c r="G326" s="101"/>
      <c r="H326" s="101"/>
      <c r="I326" s="186"/>
      <c r="J326" s="187"/>
      <c r="K326" s="187"/>
    </row>
    <row r="327" spans="1:11" x14ac:dyDescent="0.2">
      <c r="A327" s="146"/>
      <c r="B327" s="147"/>
      <c r="C327" s="148"/>
      <c r="D327" s="154"/>
      <c r="E327" s="185"/>
      <c r="F327" s="100" t="s">
        <v>7</v>
      </c>
      <c r="G327" s="14">
        <f t="shared" ref="G327:H327" si="116">SUM(G325:G326)</f>
        <v>20</v>
      </c>
      <c r="H327" s="14">
        <f t="shared" si="116"/>
        <v>11</v>
      </c>
      <c r="I327" s="186"/>
      <c r="J327" s="157"/>
      <c r="K327" s="157"/>
    </row>
    <row r="328" spans="1:11" x14ac:dyDescent="0.2">
      <c r="A328" s="146" t="s">
        <v>12</v>
      </c>
      <c r="B328" s="147" t="s">
        <v>14</v>
      </c>
      <c r="C328" s="148" t="s">
        <v>14</v>
      </c>
      <c r="D328" s="154" t="s">
        <v>291</v>
      </c>
      <c r="E328" s="185" t="s">
        <v>292</v>
      </c>
      <c r="F328" s="95" t="s">
        <v>21</v>
      </c>
      <c r="G328" s="12">
        <v>64.099999999999994</v>
      </c>
      <c r="H328" s="12">
        <v>45</v>
      </c>
      <c r="I328" s="186" t="s">
        <v>293</v>
      </c>
      <c r="J328" s="156">
        <v>8</v>
      </c>
      <c r="K328" s="156">
        <v>4</v>
      </c>
    </row>
    <row r="329" spans="1:11" x14ac:dyDescent="0.2">
      <c r="A329" s="146"/>
      <c r="B329" s="147"/>
      <c r="C329" s="148"/>
      <c r="D329" s="154"/>
      <c r="E329" s="185"/>
      <c r="F329" s="95" t="s">
        <v>44</v>
      </c>
      <c r="G329" s="12">
        <v>3</v>
      </c>
      <c r="H329" s="12">
        <v>0</v>
      </c>
      <c r="I329" s="186"/>
      <c r="J329" s="187"/>
      <c r="K329" s="187"/>
    </row>
    <row r="330" spans="1:11" x14ac:dyDescent="0.2">
      <c r="A330" s="146"/>
      <c r="B330" s="147"/>
      <c r="C330" s="148"/>
      <c r="D330" s="154"/>
      <c r="E330" s="185"/>
      <c r="F330" s="95" t="s">
        <v>98</v>
      </c>
      <c r="G330" s="12"/>
      <c r="H330" s="12"/>
      <c r="I330" s="186"/>
      <c r="J330" s="187"/>
      <c r="K330" s="187"/>
    </row>
    <row r="331" spans="1:11" x14ac:dyDescent="0.2">
      <c r="A331" s="146"/>
      <c r="B331" s="147"/>
      <c r="C331" s="148"/>
      <c r="D331" s="154"/>
      <c r="E331" s="185"/>
      <c r="F331" s="100" t="s">
        <v>7</v>
      </c>
      <c r="G331" s="14">
        <f t="shared" ref="G331:H331" si="117">SUM(G328:G330)</f>
        <v>67.099999999999994</v>
      </c>
      <c r="H331" s="14">
        <f t="shared" si="117"/>
        <v>45</v>
      </c>
      <c r="I331" s="186"/>
      <c r="J331" s="157"/>
      <c r="K331" s="157"/>
    </row>
    <row r="332" spans="1:11" x14ac:dyDescent="0.2">
      <c r="A332" s="42" t="s">
        <v>12</v>
      </c>
      <c r="B332" s="39" t="s">
        <v>14</v>
      </c>
      <c r="C332" s="188" t="s">
        <v>8</v>
      </c>
      <c r="D332" s="188"/>
      <c r="E332" s="188"/>
      <c r="F332" s="188"/>
      <c r="G332" s="50">
        <f>G327+G331</f>
        <v>87.1</v>
      </c>
      <c r="H332" s="50">
        <f t="shared" ref="H332" si="118">H327+H331</f>
        <v>56</v>
      </c>
      <c r="I332" s="106" t="s">
        <v>16</v>
      </c>
      <c r="J332" s="106" t="s">
        <v>16</v>
      </c>
      <c r="K332" s="106" t="s">
        <v>16</v>
      </c>
    </row>
    <row r="333" spans="1:11" x14ac:dyDescent="0.2">
      <c r="A333" s="42" t="s">
        <v>12</v>
      </c>
      <c r="B333" s="176" t="s">
        <v>9</v>
      </c>
      <c r="C333" s="176"/>
      <c r="D333" s="176"/>
      <c r="E333" s="176"/>
      <c r="F333" s="176"/>
      <c r="G333" s="24">
        <f t="shared" ref="G333:H333" si="119">G323+G332</f>
        <v>3905.7999999999997</v>
      </c>
      <c r="H333" s="24">
        <f t="shared" si="119"/>
        <v>3028.5</v>
      </c>
      <c r="I333" s="107" t="s">
        <v>16</v>
      </c>
      <c r="J333" s="107" t="s">
        <v>16</v>
      </c>
      <c r="K333" s="107" t="s">
        <v>16</v>
      </c>
    </row>
    <row r="334" spans="1:11" x14ac:dyDescent="0.2">
      <c r="A334" s="177" t="s">
        <v>10</v>
      </c>
      <c r="B334" s="177"/>
      <c r="C334" s="177"/>
      <c r="D334" s="177"/>
      <c r="E334" s="177"/>
      <c r="F334" s="177"/>
      <c r="G334" s="108">
        <f>G333</f>
        <v>3905.7999999999997</v>
      </c>
      <c r="H334" s="108">
        <f t="shared" ref="H334" si="120">H333</f>
        <v>3028.5</v>
      </c>
      <c r="I334" s="109" t="s">
        <v>16</v>
      </c>
      <c r="J334" s="109" t="s">
        <v>16</v>
      </c>
      <c r="K334" s="109" t="s">
        <v>16</v>
      </c>
    </row>
    <row r="335" spans="1:11" x14ac:dyDescent="0.2">
      <c r="A335" s="110"/>
      <c r="B335" s="110"/>
      <c r="C335" s="110"/>
      <c r="D335" s="110"/>
      <c r="E335" s="110"/>
      <c r="F335" s="110"/>
      <c r="G335" s="111"/>
      <c r="H335" s="111"/>
      <c r="I335" s="110"/>
      <c r="J335" s="110"/>
      <c r="K335" s="110"/>
    </row>
    <row r="336" spans="1:11" x14ac:dyDescent="0.2">
      <c r="A336" s="112"/>
      <c r="B336" s="112"/>
      <c r="C336" s="110"/>
      <c r="D336" s="110"/>
      <c r="E336" s="110"/>
      <c r="F336" s="110"/>
      <c r="G336" s="112"/>
      <c r="H336" s="112"/>
      <c r="I336" s="113"/>
      <c r="J336" s="112"/>
      <c r="K336" s="112"/>
    </row>
    <row r="337" spans="1:11" x14ac:dyDescent="0.2">
      <c r="A337" s="112"/>
      <c r="B337" s="112"/>
      <c r="C337" s="112"/>
      <c r="D337" s="112"/>
      <c r="E337" s="112"/>
      <c r="F337" s="112"/>
      <c r="G337" s="43"/>
      <c r="H337" s="43"/>
      <c r="J337" s="112"/>
      <c r="K337" s="112"/>
    </row>
    <row r="338" spans="1:11" x14ac:dyDescent="0.2">
      <c r="A338" s="178" t="s">
        <v>11</v>
      </c>
      <c r="B338" s="178"/>
      <c r="C338" s="179" t="s">
        <v>26</v>
      </c>
      <c r="D338" s="179"/>
      <c r="E338" s="179"/>
      <c r="F338" s="114" t="s">
        <v>21</v>
      </c>
      <c r="G338" s="89">
        <f>G277+G279++G285+G289+G294+G297+G317+G325+G328+G321</f>
        <v>1874.6</v>
      </c>
      <c r="H338" s="89">
        <f>H277+H279++H285+H289+H294+H297+H317+H325+H328+H321</f>
        <v>1804.1</v>
      </c>
      <c r="I338" s="113"/>
      <c r="J338" s="113"/>
      <c r="K338" s="113"/>
    </row>
    <row r="339" spans="1:11" x14ac:dyDescent="0.2">
      <c r="A339" s="178"/>
      <c r="B339" s="178"/>
      <c r="C339" s="180" t="s">
        <v>28</v>
      </c>
      <c r="D339" s="180"/>
      <c r="E339" s="180"/>
      <c r="F339" s="115" t="s">
        <v>22</v>
      </c>
      <c r="G339" s="90">
        <f>G292+G282+G319</f>
        <v>87.600000000000009</v>
      </c>
      <c r="H339" s="90">
        <f>H292+H282+H319</f>
        <v>75.099999999999994</v>
      </c>
      <c r="I339" s="113"/>
      <c r="J339" s="113"/>
      <c r="K339" s="113"/>
    </row>
    <row r="340" spans="1:11" x14ac:dyDescent="0.2">
      <c r="A340" s="178"/>
      <c r="B340" s="178"/>
      <c r="C340" s="181" t="s">
        <v>294</v>
      </c>
      <c r="D340" s="182"/>
      <c r="E340" s="183"/>
      <c r="F340" s="115" t="s">
        <v>257</v>
      </c>
      <c r="G340" s="90">
        <f>SUM(G281+G286+G298+G303+G308+G311)</f>
        <v>428.4</v>
      </c>
      <c r="H340" s="90">
        <f>SUM(H281+H286+H298+H303+H308+H311)</f>
        <v>47.000000000000007</v>
      </c>
      <c r="I340" s="113"/>
      <c r="J340" s="113"/>
      <c r="K340" s="113"/>
    </row>
    <row r="341" spans="1:11" ht="21" customHeight="1" x14ac:dyDescent="0.2">
      <c r="A341" s="178"/>
      <c r="B341" s="178"/>
      <c r="C341" s="179" t="s">
        <v>139</v>
      </c>
      <c r="D341" s="179"/>
      <c r="E341" s="179"/>
      <c r="F341" s="115" t="s">
        <v>23</v>
      </c>
      <c r="G341" s="90">
        <f>G283+G302+G306+G329+G315+G300+G313</f>
        <v>862.3</v>
      </c>
      <c r="H341" s="90">
        <f>H283+H302+H306+H329+H315+H300+H313</f>
        <v>801</v>
      </c>
      <c r="I341" s="113"/>
      <c r="J341" s="113"/>
      <c r="K341" s="113"/>
    </row>
    <row r="342" spans="1:11" x14ac:dyDescent="0.2">
      <c r="A342" s="178"/>
      <c r="B342" s="178"/>
      <c r="C342" s="179" t="s">
        <v>247</v>
      </c>
      <c r="D342" s="179"/>
      <c r="E342" s="179"/>
      <c r="F342" s="115" t="s">
        <v>98</v>
      </c>
      <c r="G342" s="90">
        <f>G280+G287+G290+G299+G312+G309+G326+G330+G295+G304</f>
        <v>652.90000000000009</v>
      </c>
      <c r="H342" s="90">
        <f>H280+H287+H290+H299+H312+H309+H326+H330+H295+H304</f>
        <v>301.3</v>
      </c>
      <c r="I342" s="113"/>
      <c r="J342" s="113"/>
      <c r="K342" s="113"/>
    </row>
    <row r="343" spans="1:11" x14ac:dyDescent="0.2">
      <c r="A343" s="178"/>
      <c r="B343" s="178"/>
      <c r="C343" s="184"/>
      <c r="D343" s="184"/>
      <c r="E343" s="184"/>
      <c r="F343" s="184"/>
      <c r="G343" s="25">
        <f t="shared" ref="G343:H343" si="121">SUM(G338:G342)</f>
        <v>3905.7999999999997</v>
      </c>
      <c r="H343" s="25">
        <f t="shared" si="121"/>
        <v>3028.5</v>
      </c>
      <c r="I343" s="110"/>
      <c r="J343" s="110"/>
      <c r="K343" s="110"/>
    </row>
    <row r="346" spans="1:11" s="43" customFormat="1" ht="10.5" x14ac:dyDescent="0.2">
      <c r="A346" s="170" t="s">
        <v>295</v>
      </c>
      <c r="B346" s="170"/>
      <c r="C346" s="170"/>
      <c r="D346" s="170"/>
      <c r="E346" s="170"/>
      <c r="F346" s="170"/>
      <c r="G346" s="170"/>
      <c r="H346" s="170"/>
      <c r="I346" s="170"/>
      <c r="J346" s="170"/>
      <c r="K346" s="170"/>
    </row>
    <row r="347" spans="1:11" ht="22.9" customHeight="1" x14ac:dyDescent="0.2">
      <c r="A347" s="171" t="s">
        <v>58</v>
      </c>
      <c r="B347" s="171"/>
      <c r="C347" s="171"/>
      <c r="D347" s="171"/>
      <c r="E347" s="171"/>
      <c r="F347" s="171"/>
      <c r="G347" s="171"/>
      <c r="H347" s="171"/>
      <c r="I347" s="171"/>
      <c r="J347" s="171"/>
      <c r="K347" s="171"/>
    </row>
    <row r="348" spans="1:11" ht="43.9" customHeight="1" x14ac:dyDescent="0.2">
      <c r="A348" s="172" t="s">
        <v>0</v>
      </c>
      <c r="B348" s="172" t="s">
        <v>1</v>
      </c>
      <c r="C348" s="172" t="s">
        <v>2</v>
      </c>
      <c r="D348" s="173" t="s">
        <v>3</v>
      </c>
      <c r="E348" s="172" t="s">
        <v>4</v>
      </c>
      <c r="F348" s="172" t="s">
        <v>5</v>
      </c>
      <c r="G348" s="174" t="s">
        <v>59</v>
      </c>
      <c r="H348" s="174" t="s">
        <v>60</v>
      </c>
      <c r="I348" s="175" t="s">
        <v>61</v>
      </c>
      <c r="J348" s="175"/>
      <c r="K348" s="175"/>
    </row>
    <row r="349" spans="1:11" ht="40.9" customHeight="1" x14ac:dyDescent="0.2">
      <c r="A349" s="172"/>
      <c r="B349" s="172"/>
      <c r="C349" s="172"/>
      <c r="D349" s="173"/>
      <c r="E349" s="172"/>
      <c r="F349" s="172"/>
      <c r="G349" s="174"/>
      <c r="H349" s="174"/>
      <c r="I349" s="41" t="s">
        <v>62</v>
      </c>
      <c r="J349" s="44" t="s">
        <v>6</v>
      </c>
      <c r="K349" s="44" t="s">
        <v>63</v>
      </c>
    </row>
    <row r="350" spans="1:11" x14ac:dyDescent="0.2">
      <c r="A350" s="167" t="s">
        <v>142</v>
      </c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</row>
    <row r="351" spans="1:11" x14ac:dyDescent="0.2">
      <c r="A351" s="168" t="s">
        <v>296</v>
      </c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</row>
    <row r="352" spans="1:11" x14ac:dyDescent="0.2">
      <c r="A352" s="19" t="s">
        <v>12</v>
      </c>
      <c r="B352" s="169" t="s">
        <v>297</v>
      </c>
      <c r="C352" s="169"/>
      <c r="D352" s="169"/>
      <c r="E352" s="169"/>
      <c r="F352" s="169"/>
      <c r="G352" s="169"/>
      <c r="H352" s="169"/>
      <c r="I352" s="169"/>
      <c r="J352" s="169"/>
      <c r="K352" s="169"/>
    </row>
    <row r="353" spans="1:11" x14ac:dyDescent="0.2">
      <c r="A353" s="42" t="s">
        <v>12</v>
      </c>
      <c r="B353" s="39" t="s">
        <v>12</v>
      </c>
      <c r="C353" s="151" t="s">
        <v>298</v>
      </c>
      <c r="D353" s="151"/>
      <c r="E353" s="151"/>
      <c r="F353" s="151"/>
      <c r="G353" s="151"/>
      <c r="H353" s="151"/>
      <c r="I353" s="151"/>
      <c r="J353" s="151"/>
      <c r="K353" s="151"/>
    </row>
    <row r="354" spans="1:11" x14ac:dyDescent="0.2">
      <c r="A354" s="146" t="s">
        <v>12</v>
      </c>
      <c r="B354" s="147" t="s">
        <v>12</v>
      </c>
      <c r="C354" s="148" t="s">
        <v>12</v>
      </c>
      <c r="D354" s="162" t="s">
        <v>299</v>
      </c>
      <c r="E354" s="161">
        <v>1</v>
      </c>
      <c r="F354" s="12" t="s">
        <v>21</v>
      </c>
      <c r="G354" s="26">
        <v>200</v>
      </c>
      <c r="H354" s="26">
        <v>180.1</v>
      </c>
      <c r="I354" s="149" t="s">
        <v>300</v>
      </c>
      <c r="J354" s="156">
        <v>21</v>
      </c>
      <c r="K354" s="156">
        <v>21</v>
      </c>
    </row>
    <row r="355" spans="1:11" x14ac:dyDescent="0.2">
      <c r="A355" s="146"/>
      <c r="B355" s="147"/>
      <c r="C355" s="148"/>
      <c r="D355" s="162"/>
      <c r="E355" s="161"/>
      <c r="F355" s="10" t="s">
        <v>7</v>
      </c>
      <c r="G355" s="116">
        <f>SUM(G354)</f>
        <v>200</v>
      </c>
      <c r="H355" s="116">
        <f t="shared" ref="H355" si="122">SUM(H354)</f>
        <v>180.1</v>
      </c>
      <c r="I355" s="149"/>
      <c r="J355" s="157"/>
      <c r="K355" s="157"/>
    </row>
    <row r="356" spans="1:11" ht="24.6" customHeight="1" x14ac:dyDescent="0.2">
      <c r="A356" s="146" t="s">
        <v>12</v>
      </c>
      <c r="B356" s="147" t="s">
        <v>12</v>
      </c>
      <c r="C356" s="148" t="s">
        <v>14</v>
      </c>
      <c r="D356" s="162" t="s">
        <v>301</v>
      </c>
      <c r="E356" s="161" t="s">
        <v>302</v>
      </c>
      <c r="F356" s="12" t="s">
        <v>21</v>
      </c>
      <c r="G356" s="12">
        <v>2403.4</v>
      </c>
      <c r="H356" s="12">
        <v>1898.4</v>
      </c>
      <c r="I356" s="164" t="s">
        <v>303</v>
      </c>
      <c r="J356" s="144">
        <v>160</v>
      </c>
      <c r="K356" s="144">
        <v>163</v>
      </c>
    </row>
    <row r="357" spans="1:11" ht="32.25" customHeight="1" x14ac:dyDescent="0.2">
      <c r="A357" s="146"/>
      <c r="B357" s="147"/>
      <c r="C357" s="148"/>
      <c r="D357" s="162"/>
      <c r="E357" s="161"/>
      <c r="F357" s="10" t="s">
        <v>7</v>
      </c>
      <c r="G357" s="116">
        <f t="shared" ref="G357:H357" si="123">SUM(G356:G356)</f>
        <v>2403.4</v>
      </c>
      <c r="H357" s="116">
        <f t="shared" si="123"/>
        <v>1898.4</v>
      </c>
      <c r="I357" s="166"/>
      <c r="J357" s="145"/>
      <c r="K357" s="145"/>
    </row>
    <row r="358" spans="1:11" x14ac:dyDescent="0.2">
      <c r="A358" s="146" t="s">
        <v>12</v>
      </c>
      <c r="B358" s="147" t="s">
        <v>12</v>
      </c>
      <c r="C358" s="148" t="s">
        <v>13</v>
      </c>
      <c r="D358" s="162" t="s">
        <v>304</v>
      </c>
      <c r="E358" s="161">
        <v>1</v>
      </c>
      <c r="F358" s="12" t="s">
        <v>21</v>
      </c>
      <c r="G358" s="26">
        <v>10</v>
      </c>
      <c r="H358" s="26">
        <v>0</v>
      </c>
      <c r="I358" s="149" t="s">
        <v>305</v>
      </c>
      <c r="J358" s="156">
        <v>100</v>
      </c>
      <c r="K358" s="156">
        <v>0</v>
      </c>
    </row>
    <row r="359" spans="1:11" x14ac:dyDescent="0.2">
      <c r="A359" s="146"/>
      <c r="B359" s="147"/>
      <c r="C359" s="148"/>
      <c r="D359" s="162"/>
      <c r="E359" s="161"/>
      <c r="F359" s="10" t="s">
        <v>7</v>
      </c>
      <c r="G359" s="116">
        <f t="shared" ref="G359:H359" si="124">SUM(G358)</f>
        <v>10</v>
      </c>
      <c r="H359" s="116">
        <f t="shared" si="124"/>
        <v>0</v>
      </c>
      <c r="I359" s="149"/>
      <c r="J359" s="157"/>
      <c r="K359" s="157"/>
    </row>
    <row r="360" spans="1:11" ht="18.75" customHeight="1" x14ac:dyDescent="0.2">
      <c r="A360" s="146" t="s">
        <v>12</v>
      </c>
      <c r="B360" s="147" t="s">
        <v>12</v>
      </c>
      <c r="C360" s="148" t="s">
        <v>15</v>
      </c>
      <c r="D360" s="162" t="s">
        <v>306</v>
      </c>
      <c r="E360" s="161" t="s">
        <v>156</v>
      </c>
      <c r="F360" s="117" t="s">
        <v>21</v>
      </c>
      <c r="G360" s="118">
        <v>72.900000000000006</v>
      </c>
      <c r="H360" s="118">
        <v>71</v>
      </c>
      <c r="I360" s="149" t="s">
        <v>307</v>
      </c>
      <c r="J360" s="156">
        <v>2</v>
      </c>
      <c r="K360" s="156">
        <v>2</v>
      </c>
    </row>
    <row r="361" spans="1:11" ht="17.25" customHeight="1" x14ac:dyDescent="0.2">
      <c r="A361" s="146"/>
      <c r="B361" s="147"/>
      <c r="C361" s="148"/>
      <c r="D361" s="162"/>
      <c r="E361" s="161"/>
      <c r="F361" s="10" t="s">
        <v>7</v>
      </c>
      <c r="G361" s="116">
        <f t="shared" ref="G361:H361" si="125">SUM(G360:G360)</f>
        <v>72.900000000000006</v>
      </c>
      <c r="H361" s="116">
        <f t="shared" si="125"/>
        <v>71</v>
      </c>
      <c r="I361" s="149"/>
      <c r="J361" s="157"/>
      <c r="K361" s="157"/>
    </row>
    <row r="362" spans="1:11" ht="18" customHeight="1" x14ac:dyDescent="0.2">
      <c r="A362" s="146" t="s">
        <v>12</v>
      </c>
      <c r="B362" s="147" t="s">
        <v>12</v>
      </c>
      <c r="C362" s="148" t="s">
        <v>46</v>
      </c>
      <c r="D362" s="162" t="s">
        <v>308</v>
      </c>
      <c r="E362" s="161" t="s">
        <v>309</v>
      </c>
      <c r="F362" s="12" t="s">
        <v>21</v>
      </c>
      <c r="G362" s="26"/>
      <c r="H362" s="26"/>
      <c r="I362" s="149" t="s">
        <v>310</v>
      </c>
      <c r="J362" s="156">
        <v>2</v>
      </c>
      <c r="K362" s="156">
        <v>2</v>
      </c>
    </row>
    <row r="363" spans="1:11" ht="19.5" customHeight="1" x14ac:dyDescent="0.2">
      <c r="A363" s="146"/>
      <c r="B363" s="147"/>
      <c r="C363" s="148"/>
      <c r="D363" s="162"/>
      <c r="E363" s="161"/>
      <c r="F363" s="10" t="s">
        <v>7</v>
      </c>
      <c r="G363" s="116">
        <f t="shared" ref="G363:H363" si="126">SUM(G362)</f>
        <v>0</v>
      </c>
      <c r="H363" s="116">
        <f t="shared" si="126"/>
        <v>0</v>
      </c>
      <c r="I363" s="149"/>
      <c r="J363" s="157"/>
      <c r="K363" s="157"/>
    </row>
    <row r="364" spans="1:11" ht="46.5" customHeight="1" x14ac:dyDescent="0.2">
      <c r="A364" s="146" t="s">
        <v>12</v>
      </c>
      <c r="B364" s="147" t="s">
        <v>12</v>
      </c>
      <c r="C364" s="148" t="s">
        <v>54</v>
      </c>
      <c r="D364" s="162" t="s">
        <v>311</v>
      </c>
      <c r="E364" s="161" t="s">
        <v>167</v>
      </c>
      <c r="F364" s="12" t="s">
        <v>21</v>
      </c>
      <c r="G364" s="26"/>
      <c r="H364" s="26"/>
      <c r="I364" s="149" t="s">
        <v>312</v>
      </c>
      <c r="J364" s="156">
        <v>45</v>
      </c>
      <c r="K364" s="156">
        <v>46</v>
      </c>
    </row>
    <row r="365" spans="1:11" ht="36" customHeight="1" x14ac:dyDescent="0.2">
      <c r="A365" s="146"/>
      <c r="B365" s="147"/>
      <c r="C365" s="148"/>
      <c r="D365" s="162"/>
      <c r="E365" s="161"/>
      <c r="F365" s="10" t="s">
        <v>7</v>
      </c>
      <c r="G365" s="116">
        <f t="shared" ref="G365:H365" si="127">SUM(G364)</f>
        <v>0</v>
      </c>
      <c r="H365" s="116">
        <f t="shared" si="127"/>
        <v>0</v>
      </c>
      <c r="I365" s="149"/>
      <c r="J365" s="157"/>
      <c r="K365" s="157"/>
    </row>
    <row r="366" spans="1:11" x14ac:dyDescent="0.2">
      <c r="A366" s="146" t="s">
        <v>12</v>
      </c>
      <c r="B366" s="147" t="s">
        <v>12</v>
      </c>
      <c r="C366" s="148" t="s">
        <v>36</v>
      </c>
      <c r="D366" s="162" t="s">
        <v>313</v>
      </c>
      <c r="E366" s="161" t="s">
        <v>167</v>
      </c>
      <c r="F366" s="12" t="s">
        <v>21</v>
      </c>
      <c r="G366" s="26"/>
      <c r="H366" s="26"/>
      <c r="I366" s="149" t="s">
        <v>314</v>
      </c>
      <c r="J366" s="156">
        <v>2</v>
      </c>
      <c r="K366" s="156">
        <v>0</v>
      </c>
    </row>
    <row r="367" spans="1:11" x14ac:dyDescent="0.2">
      <c r="A367" s="146"/>
      <c r="B367" s="147"/>
      <c r="C367" s="148"/>
      <c r="D367" s="162"/>
      <c r="E367" s="161"/>
      <c r="F367" s="10" t="s">
        <v>7</v>
      </c>
      <c r="G367" s="116">
        <f t="shared" ref="G367:H367" si="128">SUM(G366)</f>
        <v>0</v>
      </c>
      <c r="H367" s="116">
        <f t="shared" si="128"/>
        <v>0</v>
      </c>
      <c r="I367" s="149"/>
      <c r="J367" s="157"/>
      <c r="K367" s="157"/>
    </row>
    <row r="368" spans="1:11" x14ac:dyDescent="0.2">
      <c r="A368" s="146" t="s">
        <v>315</v>
      </c>
      <c r="B368" s="147" t="s">
        <v>12</v>
      </c>
      <c r="C368" s="148" t="s">
        <v>86</v>
      </c>
      <c r="D368" s="149" t="s">
        <v>316</v>
      </c>
      <c r="E368" s="150" t="s">
        <v>88</v>
      </c>
      <c r="F368" s="11" t="s">
        <v>257</v>
      </c>
      <c r="G368" s="119">
        <v>101.1</v>
      </c>
      <c r="H368" s="119">
        <v>101.1</v>
      </c>
      <c r="I368" s="149" t="s">
        <v>317</v>
      </c>
      <c r="J368" s="144">
        <v>100</v>
      </c>
      <c r="K368" s="144">
        <v>100</v>
      </c>
    </row>
    <row r="369" spans="1:11" x14ac:dyDescent="0.2">
      <c r="A369" s="146"/>
      <c r="B369" s="147"/>
      <c r="C369" s="148"/>
      <c r="D369" s="149"/>
      <c r="E369" s="150"/>
      <c r="F369" s="10" t="s">
        <v>7</v>
      </c>
      <c r="G369" s="116">
        <f t="shared" ref="G369:H369" si="129">SUM(G368:G368)</f>
        <v>101.1</v>
      </c>
      <c r="H369" s="116">
        <f t="shared" si="129"/>
        <v>101.1</v>
      </c>
      <c r="I369" s="149"/>
      <c r="J369" s="145"/>
      <c r="K369" s="145"/>
    </row>
    <row r="370" spans="1:11" x14ac:dyDescent="0.2">
      <c r="A370" s="42" t="s">
        <v>12</v>
      </c>
      <c r="B370" s="39" t="s">
        <v>12</v>
      </c>
      <c r="C370" s="152" t="s">
        <v>318</v>
      </c>
      <c r="D370" s="152"/>
      <c r="E370" s="152"/>
      <c r="F370" s="152"/>
      <c r="G370" s="50">
        <f>SUM(G355,G357,G359,G361,G365,G369)</f>
        <v>2787.4</v>
      </c>
      <c r="H370" s="50">
        <f t="shared" ref="H370" si="130">SUM(H355,H357,H359,H361,H365,H369)</f>
        <v>2250.6</v>
      </c>
      <c r="I370" s="50" t="s">
        <v>16</v>
      </c>
      <c r="J370" s="50" t="s">
        <v>16</v>
      </c>
      <c r="K370" s="50" t="s">
        <v>16</v>
      </c>
    </row>
    <row r="371" spans="1:11" x14ac:dyDescent="0.2">
      <c r="A371" s="42" t="s">
        <v>12</v>
      </c>
      <c r="B371" s="39" t="s">
        <v>14</v>
      </c>
      <c r="C371" s="151" t="s">
        <v>319</v>
      </c>
      <c r="D371" s="151"/>
      <c r="E371" s="151"/>
      <c r="F371" s="151"/>
      <c r="G371" s="151"/>
      <c r="H371" s="151"/>
      <c r="I371" s="151"/>
      <c r="J371" s="151"/>
      <c r="K371" s="151"/>
    </row>
    <row r="372" spans="1:11" x14ac:dyDescent="0.2">
      <c r="A372" s="146" t="s">
        <v>12</v>
      </c>
      <c r="B372" s="147" t="s">
        <v>14</v>
      </c>
      <c r="C372" s="148" t="s">
        <v>12</v>
      </c>
      <c r="D372" s="149" t="s">
        <v>320</v>
      </c>
      <c r="E372" s="161">
        <v>1</v>
      </c>
      <c r="F372" s="11" t="s">
        <v>78</v>
      </c>
      <c r="G372" s="12">
        <v>0.2</v>
      </c>
      <c r="H372" s="12">
        <v>0.2</v>
      </c>
      <c r="I372" s="164" t="s">
        <v>231</v>
      </c>
      <c r="J372" s="144">
        <v>100</v>
      </c>
      <c r="K372" s="144">
        <v>100</v>
      </c>
    </row>
    <row r="373" spans="1:11" x14ac:dyDescent="0.2">
      <c r="A373" s="146"/>
      <c r="B373" s="147"/>
      <c r="C373" s="148"/>
      <c r="D373" s="149"/>
      <c r="E373" s="161"/>
      <c r="F373" s="10" t="s">
        <v>7</v>
      </c>
      <c r="G373" s="116">
        <f>SUM(G372)</f>
        <v>0.2</v>
      </c>
      <c r="H373" s="116">
        <f t="shared" ref="H373" si="131">SUM(H372)</f>
        <v>0.2</v>
      </c>
      <c r="I373" s="165"/>
      <c r="J373" s="145"/>
      <c r="K373" s="145"/>
    </row>
    <row r="374" spans="1:11" x14ac:dyDescent="0.2">
      <c r="A374" s="146" t="s">
        <v>12</v>
      </c>
      <c r="B374" s="147" t="s">
        <v>14</v>
      </c>
      <c r="C374" s="148" t="s">
        <v>14</v>
      </c>
      <c r="D374" s="149" t="s">
        <v>321</v>
      </c>
      <c r="E374" s="161">
        <v>1</v>
      </c>
      <c r="F374" s="11" t="s">
        <v>78</v>
      </c>
      <c r="G374" s="12">
        <v>17.899999999999999</v>
      </c>
      <c r="H374" s="12">
        <v>17.899999999999999</v>
      </c>
      <c r="I374" s="165"/>
      <c r="J374" s="144">
        <v>100</v>
      </c>
      <c r="K374" s="144">
        <v>100</v>
      </c>
    </row>
    <row r="375" spans="1:11" x14ac:dyDescent="0.2">
      <c r="A375" s="146"/>
      <c r="B375" s="147"/>
      <c r="C375" s="148"/>
      <c r="D375" s="149"/>
      <c r="E375" s="161"/>
      <c r="F375" s="10" t="s">
        <v>7</v>
      </c>
      <c r="G375" s="116">
        <f>SUM(G374)</f>
        <v>17.899999999999999</v>
      </c>
      <c r="H375" s="116">
        <f t="shared" ref="H375" si="132">SUM(H374)</f>
        <v>17.899999999999999</v>
      </c>
      <c r="I375" s="165"/>
      <c r="J375" s="145"/>
      <c r="K375" s="145"/>
    </row>
    <row r="376" spans="1:11" x14ac:dyDescent="0.2">
      <c r="A376" s="146" t="s">
        <v>12</v>
      </c>
      <c r="B376" s="147" t="s">
        <v>14</v>
      </c>
      <c r="C376" s="148" t="s">
        <v>13</v>
      </c>
      <c r="D376" s="149" t="s">
        <v>322</v>
      </c>
      <c r="E376" s="161">
        <v>1</v>
      </c>
      <c r="F376" s="11" t="s">
        <v>78</v>
      </c>
      <c r="G376" s="12">
        <v>0.3</v>
      </c>
      <c r="H376" s="12">
        <v>0.3</v>
      </c>
      <c r="I376" s="165"/>
      <c r="J376" s="144">
        <v>100</v>
      </c>
      <c r="K376" s="144">
        <v>100</v>
      </c>
    </row>
    <row r="377" spans="1:11" x14ac:dyDescent="0.2">
      <c r="A377" s="146"/>
      <c r="B377" s="147"/>
      <c r="C377" s="148"/>
      <c r="D377" s="149"/>
      <c r="E377" s="161"/>
      <c r="F377" s="10" t="s">
        <v>7</v>
      </c>
      <c r="G377" s="116">
        <f t="shared" ref="G377:H377" si="133">SUM(G376)</f>
        <v>0.3</v>
      </c>
      <c r="H377" s="116">
        <f t="shared" si="133"/>
        <v>0.3</v>
      </c>
      <c r="I377" s="165"/>
      <c r="J377" s="145"/>
      <c r="K377" s="145"/>
    </row>
    <row r="378" spans="1:11" x14ac:dyDescent="0.2">
      <c r="A378" s="146" t="s">
        <v>12</v>
      </c>
      <c r="B378" s="147" t="s">
        <v>14</v>
      </c>
      <c r="C378" s="148" t="s">
        <v>15</v>
      </c>
      <c r="D378" s="149" t="s">
        <v>323</v>
      </c>
      <c r="E378" s="161" t="s">
        <v>164</v>
      </c>
      <c r="F378" s="11" t="s">
        <v>78</v>
      </c>
      <c r="G378" s="12">
        <v>18</v>
      </c>
      <c r="H378" s="12">
        <v>15.1</v>
      </c>
      <c r="I378" s="165"/>
      <c r="J378" s="144">
        <v>100</v>
      </c>
      <c r="K378" s="144">
        <v>100</v>
      </c>
    </row>
    <row r="379" spans="1:11" x14ac:dyDescent="0.2">
      <c r="A379" s="146"/>
      <c r="B379" s="147"/>
      <c r="C379" s="148"/>
      <c r="D379" s="149"/>
      <c r="E379" s="161"/>
      <c r="F379" s="10" t="s">
        <v>7</v>
      </c>
      <c r="G379" s="116">
        <f>SUM(G378)</f>
        <v>18</v>
      </c>
      <c r="H379" s="116">
        <f t="shared" ref="H379" si="134">SUM(H378)</f>
        <v>15.1</v>
      </c>
      <c r="I379" s="165"/>
      <c r="J379" s="145"/>
      <c r="K379" s="145"/>
    </row>
    <row r="380" spans="1:11" x14ac:dyDescent="0.2">
      <c r="A380" s="146" t="s">
        <v>12</v>
      </c>
      <c r="B380" s="147" t="s">
        <v>14</v>
      </c>
      <c r="C380" s="148" t="s">
        <v>46</v>
      </c>
      <c r="D380" s="149" t="s">
        <v>324</v>
      </c>
      <c r="E380" s="161" t="s">
        <v>309</v>
      </c>
      <c r="F380" s="11" t="s">
        <v>78</v>
      </c>
      <c r="G380" s="12">
        <v>8.1999999999999993</v>
      </c>
      <c r="H380" s="12">
        <v>8.1999999999999993</v>
      </c>
      <c r="I380" s="165"/>
      <c r="J380" s="144">
        <v>100</v>
      </c>
      <c r="K380" s="144">
        <v>100</v>
      </c>
    </row>
    <row r="381" spans="1:11" x14ac:dyDescent="0.2">
      <c r="A381" s="146"/>
      <c r="B381" s="147"/>
      <c r="C381" s="148"/>
      <c r="D381" s="149"/>
      <c r="E381" s="161"/>
      <c r="F381" s="10" t="s">
        <v>7</v>
      </c>
      <c r="G381" s="116">
        <f>SUM(G380)</f>
        <v>8.1999999999999993</v>
      </c>
      <c r="H381" s="116">
        <f t="shared" ref="H381" si="135">SUM(H380)</f>
        <v>8.1999999999999993</v>
      </c>
      <c r="I381" s="165"/>
      <c r="J381" s="145"/>
      <c r="K381" s="145"/>
    </row>
    <row r="382" spans="1:11" x14ac:dyDescent="0.2">
      <c r="A382" s="146" t="s">
        <v>12</v>
      </c>
      <c r="B382" s="147" t="s">
        <v>14</v>
      </c>
      <c r="C382" s="148" t="s">
        <v>54</v>
      </c>
      <c r="D382" s="149" t="s">
        <v>325</v>
      </c>
      <c r="E382" s="161" t="s">
        <v>167</v>
      </c>
      <c r="F382" s="11" t="s">
        <v>78</v>
      </c>
      <c r="G382" s="12">
        <v>20.3</v>
      </c>
      <c r="H382" s="12">
        <v>20.3</v>
      </c>
      <c r="I382" s="165"/>
      <c r="J382" s="144">
        <v>100</v>
      </c>
      <c r="K382" s="144">
        <v>100</v>
      </c>
    </row>
    <row r="383" spans="1:11" x14ac:dyDescent="0.2">
      <c r="A383" s="146"/>
      <c r="B383" s="147"/>
      <c r="C383" s="148"/>
      <c r="D383" s="149"/>
      <c r="E383" s="161"/>
      <c r="F383" s="10" t="s">
        <v>7</v>
      </c>
      <c r="G383" s="116">
        <f>SUM(G382)</f>
        <v>20.3</v>
      </c>
      <c r="H383" s="116">
        <f t="shared" ref="H383" si="136">SUM(H382)</f>
        <v>20.3</v>
      </c>
      <c r="I383" s="165"/>
      <c r="J383" s="145"/>
      <c r="K383" s="145"/>
    </row>
    <row r="384" spans="1:11" x14ac:dyDescent="0.2">
      <c r="A384" s="146" t="s">
        <v>12</v>
      </c>
      <c r="B384" s="147" t="s">
        <v>14</v>
      </c>
      <c r="C384" s="148" t="s">
        <v>36</v>
      </c>
      <c r="D384" s="149" t="s">
        <v>326</v>
      </c>
      <c r="E384" s="161">
        <v>1</v>
      </c>
      <c r="F384" s="11" t="s">
        <v>78</v>
      </c>
      <c r="G384" s="12">
        <v>1.7</v>
      </c>
      <c r="H384" s="12">
        <v>1.7</v>
      </c>
      <c r="I384" s="165"/>
      <c r="J384" s="144">
        <v>100</v>
      </c>
      <c r="K384" s="144">
        <v>100</v>
      </c>
    </row>
    <row r="385" spans="1:11" x14ac:dyDescent="0.2">
      <c r="A385" s="146"/>
      <c r="B385" s="147"/>
      <c r="C385" s="148"/>
      <c r="D385" s="149"/>
      <c r="E385" s="161"/>
      <c r="F385" s="10" t="s">
        <v>7</v>
      </c>
      <c r="G385" s="116">
        <f>SUM(G384)</f>
        <v>1.7</v>
      </c>
      <c r="H385" s="116">
        <f t="shared" ref="H385" si="137">SUM(H384)</f>
        <v>1.7</v>
      </c>
      <c r="I385" s="165"/>
      <c r="J385" s="145"/>
      <c r="K385" s="145"/>
    </row>
    <row r="386" spans="1:11" x14ac:dyDescent="0.2">
      <c r="A386" s="146" t="s">
        <v>12</v>
      </c>
      <c r="B386" s="147" t="s">
        <v>14</v>
      </c>
      <c r="C386" s="148" t="s">
        <v>86</v>
      </c>
      <c r="D386" s="149" t="s">
        <v>327</v>
      </c>
      <c r="E386" s="161" t="s">
        <v>302</v>
      </c>
      <c r="F386" s="11" t="s">
        <v>78</v>
      </c>
      <c r="G386" s="12">
        <v>2.8</v>
      </c>
      <c r="H386" s="12">
        <v>2.8</v>
      </c>
      <c r="I386" s="165"/>
      <c r="J386" s="144">
        <v>100</v>
      </c>
      <c r="K386" s="144">
        <v>100</v>
      </c>
    </row>
    <row r="387" spans="1:11" x14ac:dyDescent="0.2">
      <c r="A387" s="146"/>
      <c r="B387" s="147"/>
      <c r="C387" s="148"/>
      <c r="D387" s="149"/>
      <c r="E387" s="161"/>
      <c r="F387" s="10" t="s">
        <v>7</v>
      </c>
      <c r="G387" s="116">
        <f>SUM(G386)</f>
        <v>2.8</v>
      </c>
      <c r="H387" s="116">
        <f t="shared" ref="H387" si="138">SUM(H386)</f>
        <v>2.8</v>
      </c>
      <c r="I387" s="165"/>
      <c r="J387" s="145"/>
      <c r="K387" s="145"/>
    </row>
    <row r="388" spans="1:11" x14ac:dyDescent="0.2">
      <c r="A388" s="146" t="s">
        <v>12</v>
      </c>
      <c r="B388" s="147" t="s">
        <v>14</v>
      </c>
      <c r="C388" s="148" t="s">
        <v>90</v>
      </c>
      <c r="D388" s="149" t="s">
        <v>328</v>
      </c>
      <c r="E388" s="161" t="s">
        <v>167</v>
      </c>
      <c r="F388" s="11" t="s">
        <v>71</v>
      </c>
      <c r="G388" s="12">
        <v>4.9000000000000004</v>
      </c>
      <c r="H388" s="12">
        <v>4.9000000000000004</v>
      </c>
      <c r="I388" s="165"/>
      <c r="J388" s="144">
        <v>100</v>
      </c>
      <c r="K388" s="144">
        <v>100</v>
      </c>
    </row>
    <row r="389" spans="1:11" x14ac:dyDescent="0.2">
      <c r="A389" s="146"/>
      <c r="B389" s="147"/>
      <c r="C389" s="148"/>
      <c r="D389" s="149"/>
      <c r="E389" s="161"/>
      <c r="F389" s="10" t="s">
        <v>7</v>
      </c>
      <c r="G389" s="116">
        <f>SUM(G388)</f>
        <v>4.9000000000000004</v>
      </c>
      <c r="H389" s="116">
        <f t="shared" ref="H389" si="139">SUM(H388)</f>
        <v>4.9000000000000004</v>
      </c>
      <c r="I389" s="165"/>
      <c r="J389" s="145"/>
      <c r="K389" s="145"/>
    </row>
    <row r="390" spans="1:11" x14ac:dyDescent="0.2">
      <c r="A390" s="146" t="s">
        <v>12</v>
      </c>
      <c r="B390" s="147" t="s">
        <v>14</v>
      </c>
      <c r="C390" s="148" t="s">
        <v>132</v>
      </c>
      <c r="D390" s="149" t="s">
        <v>329</v>
      </c>
      <c r="E390" s="161">
        <v>1</v>
      </c>
      <c r="F390" s="11" t="s">
        <v>78</v>
      </c>
      <c r="G390" s="12">
        <v>9.6999999999999993</v>
      </c>
      <c r="H390" s="12">
        <v>9.6999999999999993</v>
      </c>
      <c r="I390" s="165"/>
      <c r="J390" s="144">
        <v>100</v>
      </c>
      <c r="K390" s="144">
        <v>100</v>
      </c>
    </row>
    <row r="391" spans="1:11" x14ac:dyDescent="0.2">
      <c r="A391" s="146"/>
      <c r="B391" s="147"/>
      <c r="C391" s="148"/>
      <c r="D391" s="149"/>
      <c r="E391" s="161"/>
      <c r="F391" s="10" t="s">
        <v>7</v>
      </c>
      <c r="G391" s="116">
        <f>SUM(G390)</f>
        <v>9.6999999999999993</v>
      </c>
      <c r="H391" s="116">
        <f t="shared" ref="H391" si="140">SUM(H390)</f>
        <v>9.6999999999999993</v>
      </c>
      <c r="I391" s="165"/>
      <c r="J391" s="145"/>
      <c r="K391" s="145"/>
    </row>
    <row r="392" spans="1:11" x14ac:dyDescent="0.2">
      <c r="A392" s="146" t="s">
        <v>12</v>
      </c>
      <c r="B392" s="147" t="s">
        <v>14</v>
      </c>
      <c r="C392" s="148" t="s">
        <v>136</v>
      </c>
      <c r="D392" s="149" t="s">
        <v>330</v>
      </c>
      <c r="E392" s="161" t="s">
        <v>12</v>
      </c>
      <c r="F392" s="11" t="s">
        <v>78</v>
      </c>
      <c r="G392" s="12">
        <v>28</v>
      </c>
      <c r="H392" s="12">
        <v>28</v>
      </c>
      <c r="I392" s="165"/>
      <c r="J392" s="144">
        <v>100</v>
      </c>
      <c r="K392" s="144">
        <v>100</v>
      </c>
    </row>
    <row r="393" spans="1:11" x14ac:dyDescent="0.2">
      <c r="A393" s="146"/>
      <c r="B393" s="147"/>
      <c r="C393" s="148"/>
      <c r="D393" s="149"/>
      <c r="E393" s="161"/>
      <c r="F393" s="10" t="s">
        <v>7</v>
      </c>
      <c r="G393" s="116">
        <f>SUM(G392)</f>
        <v>28</v>
      </c>
      <c r="H393" s="116">
        <f t="shared" ref="H393" si="141">SUM(H392)</f>
        <v>28</v>
      </c>
      <c r="I393" s="165"/>
      <c r="J393" s="145"/>
      <c r="K393" s="145"/>
    </row>
    <row r="394" spans="1:11" x14ac:dyDescent="0.2">
      <c r="A394" s="146" t="s">
        <v>12</v>
      </c>
      <c r="B394" s="147" t="s">
        <v>14</v>
      </c>
      <c r="C394" s="148" t="s">
        <v>134</v>
      </c>
      <c r="D394" s="162" t="s">
        <v>331</v>
      </c>
      <c r="E394" s="161" t="s">
        <v>14</v>
      </c>
      <c r="F394" s="11" t="s">
        <v>71</v>
      </c>
      <c r="G394" s="12">
        <v>666.1</v>
      </c>
      <c r="H394" s="12">
        <v>666.1</v>
      </c>
      <c r="I394" s="165"/>
      <c r="J394" s="144">
        <v>100</v>
      </c>
      <c r="K394" s="144">
        <v>100</v>
      </c>
    </row>
    <row r="395" spans="1:11" x14ac:dyDescent="0.2">
      <c r="A395" s="146"/>
      <c r="B395" s="147"/>
      <c r="C395" s="148"/>
      <c r="D395" s="162"/>
      <c r="E395" s="161"/>
      <c r="F395" s="11" t="s">
        <v>21</v>
      </c>
      <c r="G395" s="12">
        <v>50</v>
      </c>
      <c r="H395" s="12">
        <v>48</v>
      </c>
      <c r="I395" s="165"/>
      <c r="J395" s="163"/>
      <c r="K395" s="163"/>
    </row>
    <row r="396" spans="1:11" x14ac:dyDescent="0.2">
      <c r="A396" s="146"/>
      <c r="B396" s="147"/>
      <c r="C396" s="148"/>
      <c r="D396" s="162"/>
      <c r="E396" s="161"/>
      <c r="F396" s="10" t="s">
        <v>7</v>
      </c>
      <c r="G396" s="116">
        <f>SUM(G394:G395)</f>
        <v>716.1</v>
      </c>
      <c r="H396" s="116">
        <f t="shared" ref="H396" si="142">SUM(H394:H395)</f>
        <v>714.1</v>
      </c>
      <c r="I396" s="166"/>
      <c r="J396" s="145"/>
      <c r="K396" s="145"/>
    </row>
    <row r="397" spans="1:11" ht="19.149999999999999" customHeight="1" x14ac:dyDescent="0.2">
      <c r="A397" s="146" t="s">
        <v>12</v>
      </c>
      <c r="B397" s="147" t="s">
        <v>14</v>
      </c>
      <c r="C397" s="153">
        <v>13</v>
      </c>
      <c r="D397" s="154" t="s">
        <v>332</v>
      </c>
      <c r="E397" s="150">
        <v>1</v>
      </c>
      <c r="F397" s="95" t="s">
        <v>21</v>
      </c>
      <c r="G397" s="12">
        <v>245.3</v>
      </c>
      <c r="H397" s="12">
        <v>163.9</v>
      </c>
      <c r="I397" s="149" t="s">
        <v>333</v>
      </c>
      <c r="J397" s="156">
        <v>1</v>
      </c>
      <c r="K397" s="156">
        <v>1</v>
      </c>
    </row>
    <row r="398" spans="1:11" ht="13.5" customHeight="1" x14ac:dyDescent="0.2">
      <c r="A398" s="146"/>
      <c r="B398" s="147"/>
      <c r="C398" s="153"/>
      <c r="D398" s="155"/>
      <c r="E398" s="150"/>
      <c r="F398" s="120" t="s">
        <v>236</v>
      </c>
      <c r="G398" s="14">
        <f>G397</f>
        <v>245.3</v>
      </c>
      <c r="H398" s="14">
        <f t="shared" ref="H398" si="143">H397</f>
        <v>163.9</v>
      </c>
      <c r="I398" s="149"/>
      <c r="J398" s="157"/>
      <c r="K398" s="157"/>
    </row>
    <row r="399" spans="1:11" ht="25.5" customHeight="1" x14ac:dyDescent="0.2">
      <c r="A399" s="146" t="s">
        <v>12</v>
      </c>
      <c r="B399" s="147" t="s">
        <v>14</v>
      </c>
      <c r="C399" s="148" t="s">
        <v>282</v>
      </c>
      <c r="D399" s="158" t="s">
        <v>334</v>
      </c>
      <c r="E399" s="159" t="s">
        <v>73</v>
      </c>
      <c r="F399" s="41" t="s">
        <v>71</v>
      </c>
      <c r="G399" s="12">
        <v>7.4</v>
      </c>
      <c r="H399" s="12">
        <v>7.4</v>
      </c>
      <c r="I399" s="160" t="s">
        <v>231</v>
      </c>
      <c r="J399" s="144">
        <v>100</v>
      </c>
      <c r="K399" s="144">
        <v>100</v>
      </c>
    </row>
    <row r="400" spans="1:11" ht="23.25" customHeight="1" x14ac:dyDescent="0.2">
      <c r="A400" s="146"/>
      <c r="B400" s="147"/>
      <c r="C400" s="148"/>
      <c r="D400" s="158"/>
      <c r="E400" s="159"/>
      <c r="F400" s="31" t="s">
        <v>7</v>
      </c>
      <c r="G400" s="14">
        <f t="shared" ref="G400:H400" si="144">SUM(G399:G399)</f>
        <v>7.4</v>
      </c>
      <c r="H400" s="14">
        <f t="shared" si="144"/>
        <v>7.4</v>
      </c>
      <c r="I400" s="160"/>
      <c r="J400" s="145"/>
      <c r="K400" s="145"/>
    </row>
    <row r="401" spans="1:11" x14ac:dyDescent="0.2">
      <c r="A401" s="42" t="s">
        <v>12</v>
      </c>
      <c r="B401" s="39" t="s">
        <v>14</v>
      </c>
      <c r="C401" s="152" t="s">
        <v>318</v>
      </c>
      <c r="D401" s="152"/>
      <c r="E401" s="152"/>
      <c r="F401" s="152"/>
      <c r="G401" s="50">
        <f>SUM(G373,G375,G377,G379,G381,G383,G385,G387,G389,G391,G393,G396,G398,G400)</f>
        <v>1080.8000000000002</v>
      </c>
      <c r="H401" s="50">
        <f t="shared" ref="H401" si="145">SUM(H373,H375,H377,H379,H381,H383,H385,H387,H389,H391,H393,H396,H398,H400)</f>
        <v>994.5</v>
      </c>
      <c r="I401" s="50" t="s">
        <v>18</v>
      </c>
      <c r="J401" s="121" t="s">
        <v>18</v>
      </c>
      <c r="K401" s="121" t="s">
        <v>18</v>
      </c>
    </row>
    <row r="402" spans="1:11" x14ac:dyDescent="0.2">
      <c r="A402" s="42" t="s">
        <v>12</v>
      </c>
      <c r="B402" s="39" t="s">
        <v>13</v>
      </c>
      <c r="C402" s="151" t="s">
        <v>335</v>
      </c>
      <c r="D402" s="151"/>
      <c r="E402" s="151"/>
      <c r="F402" s="151"/>
      <c r="G402" s="151"/>
      <c r="H402" s="151"/>
      <c r="I402" s="151"/>
      <c r="J402" s="151"/>
      <c r="K402" s="151"/>
    </row>
    <row r="403" spans="1:11" x14ac:dyDescent="0.2">
      <c r="A403" s="146" t="s">
        <v>12</v>
      </c>
      <c r="B403" s="147" t="s">
        <v>13</v>
      </c>
      <c r="C403" s="148" t="s">
        <v>12</v>
      </c>
      <c r="D403" s="149" t="s">
        <v>336</v>
      </c>
      <c r="E403" s="150" t="s">
        <v>337</v>
      </c>
      <c r="F403" s="11" t="s">
        <v>21</v>
      </c>
      <c r="G403" s="12"/>
      <c r="H403" s="12">
        <v>1</v>
      </c>
      <c r="I403" s="149" t="s">
        <v>123</v>
      </c>
      <c r="J403" s="144">
        <v>2</v>
      </c>
      <c r="K403" s="144">
        <v>1</v>
      </c>
    </row>
    <row r="404" spans="1:11" x14ac:dyDescent="0.2">
      <c r="A404" s="146"/>
      <c r="B404" s="147"/>
      <c r="C404" s="148"/>
      <c r="D404" s="149"/>
      <c r="E404" s="150"/>
      <c r="F404" s="10" t="s">
        <v>7</v>
      </c>
      <c r="G404" s="116">
        <f t="shared" ref="G404:H404" si="146">SUM(G403)</f>
        <v>0</v>
      </c>
      <c r="H404" s="116">
        <f t="shared" si="146"/>
        <v>1</v>
      </c>
      <c r="I404" s="149"/>
      <c r="J404" s="145"/>
      <c r="K404" s="145"/>
    </row>
    <row r="405" spans="1:11" x14ac:dyDescent="0.2">
      <c r="A405" s="42" t="s">
        <v>12</v>
      </c>
      <c r="B405" s="39" t="s">
        <v>13</v>
      </c>
      <c r="C405" s="147" t="s">
        <v>318</v>
      </c>
      <c r="D405" s="147"/>
      <c r="E405" s="147"/>
      <c r="F405" s="147"/>
      <c r="G405" s="122">
        <f>G404</f>
        <v>0</v>
      </c>
      <c r="H405" s="122">
        <f>H404</f>
        <v>1</v>
      </c>
      <c r="I405" s="123" t="s">
        <v>16</v>
      </c>
      <c r="J405" s="50" t="s">
        <v>16</v>
      </c>
      <c r="K405" s="50" t="s">
        <v>16</v>
      </c>
    </row>
    <row r="406" spans="1:11" x14ac:dyDescent="0.2">
      <c r="A406" s="42" t="s">
        <v>12</v>
      </c>
      <c r="B406" s="39" t="s">
        <v>15</v>
      </c>
      <c r="C406" s="151" t="s">
        <v>338</v>
      </c>
      <c r="D406" s="151"/>
      <c r="E406" s="151"/>
      <c r="F406" s="151"/>
      <c r="G406" s="151"/>
      <c r="H406" s="151"/>
      <c r="I406" s="151"/>
      <c r="J406" s="151"/>
      <c r="K406" s="151"/>
    </row>
    <row r="407" spans="1:11" x14ac:dyDescent="0.2">
      <c r="A407" s="146" t="s">
        <v>315</v>
      </c>
      <c r="B407" s="147" t="s">
        <v>15</v>
      </c>
      <c r="C407" s="148" t="s">
        <v>12</v>
      </c>
      <c r="D407" s="149" t="s">
        <v>339</v>
      </c>
      <c r="E407" s="150" t="s">
        <v>73</v>
      </c>
      <c r="F407" s="11" t="s">
        <v>21</v>
      </c>
      <c r="G407" s="119"/>
      <c r="H407" s="119"/>
      <c r="I407" s="149" t="s">
        <v>340</v>
      </c>
      <c r="J407" s="144">
        <v>3</v>
      </c>
      <c r="K407" s="144">
        <v>3</v>
      </c>
    </row>
    <row r="408" spans="1:11" x14ac:dyDescent="0.2">
      <c r="A408" s="146"/>
      <c r="B408" s="147"/>
      <c r="C408" s="148"/>
      <c r="D408" s="149"/>
      <c r="E408" s="150"/>
      <c r="F408" s="10" t="s">
        <v>7</v>
      </c>
      <c r="G408" s="116">
        <f t="shared" ref="G408:H408" si="147">SUM(G407:G407)</f>
        <v>0</v>
      </c>
      <c r="H408" s="116">
        <f t="shared" si="147"/>
        <v>0</v>
      </c>
      <c r="I408" s="149"/>
      <c r="J408" s="145"/>
      <c r="K408" s="145"/>
    </row>
    <row r="409" spans="1:11" ht="34.5" customHeight="1" x14ac:dyDescent="0.2">
      <c r="A409" s="146" t="s">
        <v>315</v>
      </c>
      <c r="B409" s="147" t="s">
        <v>15</v>
      </c>
      <c r="C409" s="148" t="s">
        <v>14</v>
      </c>
      <c r="D409" s="149" t="s">
        <v>341</v>
      </c>
      <c r="E409" s="150" t="s">
        <v>73</v>
      </c>
      <c r="F409" s="11" t="s">
        <v>21</v>
      </c>
      <c r="G409" s="119"/>
      <c r="H409" s="119"/>
      <c r="I409" s="149" t="s">
        <v>342</v>
      </c>
      <c r="J409" s="144">
        <v>3</v>
      </c>
      <c r="K409" s="144">
        <v>3</v>
      </c>
    </row>
    <row r="410" spans="1:11" ht="34.5" customHeight="1" x14ac:dyDescent="0.2">
      <c r="A410" s="146"/>
      <c r="B410" s="147"/>
      <c r="C410" s="148"/>
      <c r="D410" s="149"/>
      <c r="E410" s="150"/>
      <c r="F410" s="10" t="s">
        <v>7</v>
      </c>
      <c r="G410" s="116">
        <f t="shared" ref="G410:H410" si="148">SUM(G409:G409)</f>
        <v>0</v>
      </c>
      <c r="H410" s="116">
        <f t="shared" si="148"/>
        <v>0</v>
      </c>
      <c r="I410" s="149"/>
      <c r="J410" s="145"/>
      <c r="K410" s="145"/>
    </row>
    <row r="411" spans="1:11" x14ac:dyDescent="0.2">
      <c r="A411" s="146" t="s">
        <v>315</v>
      </c>
      <c r="B411" s="147" t="s">
        <v>15</v>
      </c>
      <c r="C411" s="148" t="s">
        <v>13</v>
      </c>
      <c r="D411" s="149" t="s">
        <v>343</v>
      </c>
      <c r="E411" s="150" t="s">
        <v>73</v>
      </c>
      <c r="F411" s="11" t="s">
        <v>21</v>
      </c>
      <c r="G411" s="119"/>
      <c r="H411" s="119"/>
      <c r="I411" s="149" t="s">
        <v>344</v>
      </c>
      <c r="J411" s="144">
        <v>2</v>
      </c>
      <c r="K411" s="144">
        <v>2</v>
      </c>
    </row>
    <row r="412" spans="1:11" x14ac:dyDescent="0.2">
      <c r="A412" s="146"/>
      <c r="B412" s="147"/>
      <c r="C412" s="148"/>
      <c r="D412" s="149"/>
      <c r="E412" s="150"/>
      <c r="F412" s="10" t="s">
        <v>7</v>
      </c>
      <c r="G412" s="116">
        <f t="shared" ref="G412:H412" si="149">SUM(G411:G411)</f>
        <v>0</v>
      </c>
      <c r="H412" s="116">
        <f t="shared" si="149"/>
        <v>0</v>
      </c>
      <c r="I412" s="149"/>
      <c r="J412" s="145"/>
      <c r="K412" s="145"/>
    </row>
    <row r="413" spans="1:11" x14ac:dyDescent="0.2">
      <c r="A413" s="146" t="s">
        <v>315</v>
      </c>
      <c r="B413" s="147" t="s">
        <v>15</v>
      </c>
      <c r="C413" s="148" t="s">
        <v>15</v>
      </c>
      <c r="D413" s="149" t="s">
        <v>345</v>
      </c>
      <c r="E413" s="150" t="s">
        <v>73</v>
      </c>
      <c r="F413" s="11" t="s">
        <v>21</v>
      </c>
      <c r="G413" s="119"/>
      <c r="H413" s="119"/>
      <c r="I413" s="149" t="s">
        <v>346</v>
      </c>
      <c r="J413" s="144">
        <v>2</v>
      </c>
      <c r="K413" s="144">
        <v>2</v>
      </c>
    </row>
    <row r="414" spans="1:11" x14ac:dyDescent="0.2">
      <c r="A414" s="146"/>
      <c r="B414" s="147"/>
      <c r="C414" s="148"/>
      <c r="D414" s="149"/>
      <c r="E414" s="150"/>
      <c r="F414" s="10" t="s">
        <v>7</v>
      </c>
      <c r="G414" s="116">
        <f t="shared" ref="G414:H414" si="150">SUM(G413:G413)</f>
        <v>0</v>
      </c>
      <c r="H414" s="116">
        <f t="shared" si="150"/>
        <v>0</v>
      </c>
      <c r="I414" s="149"/>
      <c r="J414" s="145"/>
      <c r="K414" s="145"/>
    </row>
    <row r="415" spans="1:11" x14ac:dyDescent="0.2">
      <c r="A415" s="42" t="s">
        <v>12</v>
      </c>
      <c r="B415" s="39" t="s">
        <v>15</v>
      </c>
      <c r="C415" s="147" t="s">
        <v>318</v>
      </c>
      <c r="D415" s="147"/>
      <c r="E415" s="147"/>
      <c r="F415" s="147"/>
      <c r="G415" s="122">
        <f>G404+G408+G410</f>
        <v>0</v>
      </c>
      <c r="H415" s="122">
        <f>H404+H408+H410</f>
        <v>1</v>
      </c>
      <c r="I415" s="123" t="s">
        <v>16</v>
      </c>
      <c r="J415" s="50" t="s">
        <v>16</v>
      </c>
      <c r="K415" s="50" t="s">
        <v>16</v>
      </c>
    </row>
    <row r="416" spans="1:11" x14ac:dyDescent="0.2">
      <c r="A416" s="42" t="s">
        <v>12</v>
      </c>
      <c r="B416" s="135" t="s">
        <v>9</v>
      </c>
      <c r="C416" s="135"/>
      <c r="D416" s="135"/>
      <c r="E416" s="135"/>
      <c r="F416" s="135"/>
      <c r="G416" s="24">
        <f>G370+G401+G415</f>
        <v>3868.2000000000003</v>
      </c>
      <c r="H416" s="24">
        <f>H370+H401+H415</f>
        <v>3246.1</v>
      </c>
      <c r="I416" s="24" t="s">
        <v>18</v>
      </c>
      <c r="J416" s="124" t="s">
        <v>18</v>
      </c>
      <c r="K416" s="124" t="s">
        <v>18</v>
      </c>
    </row>
    <row r="417" spans="1:11" x14ac:dyDescent="0.2">
      <c r="A417" s="136" t="s">
        <v>10</v>
      </c>
      <c r="B417" s="136"/>
      <c r="C417" s="136"/>
      <c r="D417" s="136"/>
      <c r="E417" s="136"/>
      <c r="F417" s="136"/>
      <c r="G417" s="25">
        <f>SUM(G416)</f>
        <v>3868.2000000000003</v>
      </c>
      <c r="H417" s="25">
        <f t="shared" ref="H417" si="151">SUM(H416)</f>
        <v>3246.1</v>
      </c>
      <c r="I417" s="25" t="s">
        <v>18</v>
      </c>
      <c r="J417" s="25" t="s">
        <v>18</v>
      </c>
      <c r="K417" s="25" t="s">
        <v>18</v>
      </c>
    </row>
    <row r="418" spans="1:11" x14ac:dyDescent="0.2">
      <c r="A418" s="125"/>
      <c r="B418" s="125"/>
      <c r="C418" s="126"/>
      <c r="D418" s="111"/>
      <c r="E418" s="111"/>
      <c r="F418" s="111"/>
      <c r="G418" s="8"/>
      <c r="H418" s="8"/>
      <c r="I418" s="127"/>
      <c r="J418" s="8"/>
      <c r="K418" s="8"/>
    </row>
    <row r="419" spans="1:11" x14ac:dyDescent="0.2">
      <c r="A419" s="125"/>
      <c r="B419" s="125"/>
      <c r="C419" s="125"/>
      <c r="D419" s="8"/>
      <c r="E419" s="8"/>
      <c r="F419" s="8"/>
      <c r="G419" s="8"/>
      <c r="H419" s="8"/>
      <c r="I419" s="8"/>
      <c r="J419" s="8"/>
      <c r="K419" s="8"/>
    </row>
    <row r="420" spans="1:11" x14ac:dyDescent="0.2">
      <c r="A420" s="137" t="s">
        <v>11</v>
      </c>
      <c r="B420" s="137"/>
      <c r="C420" s="138" t="s">
        <v>26</v>
      </c>
      <c r="D420" s="138"/>
      <c r="E420" s="138"/>
      <c r="F420" s="128" t="s">
        <v>21</v>
      </c>
      <c r="G420" s="129">
        <f>G354+G356+G358+G397+G360+G403+G407+G409+G395</f>
        <v>2981.6000000000004</v>
      </c>
      <c r="H420" s="129">
        <f>H354+H356+H358+H397+H360+H403+H407+H409+H395</f>
        <v>2362.4</v>
      </c>
      <c r="I420" s="8"/>
      <c r="J420" s="8"/>
      <c r="K420" s="8"/>
    </row>
    <row r="421" spans="1:11" x14ac:dyDescent="0.2">
      <c r="A421" s="137"/>
      <c r="B421" s="137"/>
      <c r="C421" s="139" t="s">
        <v>294</v>
      </c>
      <c r="D421" s="140"/>
      <c r="E421" s="141"/>
      <c r="F421" s="128" t="s">
        <v>257</v>
      </c>
      <c r="G421" s="129">
        <f>SUM(G368)</f>
        <v>101.1</v>
      </c>
      <c r="H421" s="129">
        <f>SUM(H368)</f>
        <v>101.1</v>
      </c>
      <c r="I421" s="8"/>
      <c r="J421" s="8"/>
      <c r="K421" s="8"/>
    </row>
    <row r="422" spans="1:11" ht="21" customHeight="1" x14ac:dyDescent="0.2">
      <c r="A422" s="137"/>
      <c r="B422" s="137"/>
      <c r="C422" s="142" t="s">
        <v>139</v>
      </c>
      <c r="D422" s="142"/>
      <c r="E422" s="142"/>
      <c r="F422" s="130" t="s">
        <v>71</v>
      </c>
      <c r="G422" s="129">
        <f>G372+G374+G376++G378+G380+G382+G384+G386+G388+G390+G392+G394+G399</f>
        <v>785.5</v>
      </c>
      <c r="H422" s="129">
        <f>H372+H374+H376++H378+H380+H382+H384+H386+H388+H390+H392+H394+H399</f>
        <v>782.6</v>
      </c>
      <c r="I422" s="8"/>
      <c r="J422" s="8"/>
      <c r="K422" s="8"/>
    </row>
    <row r="423" spans="1:11" x14ac:dyDescent="0.2">
      <c r="A423" s="137"/>
      <c r="B423" s="137"/>
      <c r="C423" s="143"/>
      <c r="D423" s="143"/>
      <c r="E423" s="143"/>
      <c r="F423" s="143"/>
      <c r="G423" s="25">
        <f t="shared" ref="G423:H423" si="152">SUM(G420:G422)</f>
        <v>3868.2000000000003</v>
      </c>
      <c r="H423" s="25">
        <f t="shared" si="152"/>
        <v>3246.1</v>
      </c>
      <c r="I423" s="8"/>
      <c r="J423" s="8"/>
      <c r="K423" s="8"/>
    </row>
    <row r="425" spans="1:11" x14ac:dyDescent="0.2">
      <c r="D425" s="134" t="s">
        <v>347</v>
      </c>
    </row>
    <row r="426" spans="1:11" x14ac:dyDescent="0.2">
      <c r="D426" s="132" t="s">
        <v>348</v>
      </c>
    </row>
    <row r="427" spans="1:11" x14ac:dyDescent="0.2">
      <c r="D427" s="132" t="s">
        <v>349</v>
      </c>
    </row>
    <row r="428" spans="1:11" x14ac:dyDescent="0.2">
      <c r="D428" s="132" t="s">
        <v>377</v>
      </c>
    </row>
    <row r="429" spans="1:11" x14ac:dyDescent="0.2">
      <c r="D429" s="132" t="s">
        <v>383</v>
      </c>
    </row>
    <row r="430" spans="1:11" x14ac:dyDescent="0.2">
      <c r="D430" s="132" t="s">
        <v>378</v>
      </c>
    </row>
    <row r="431" spans="1:11" x14ac:dyDescent="0.2">
      <c r="D431" s="132" t="s">
        <v>379</v>
      </c>
    </row>
    <row r="432" spans="1:11" x14ac:dyDescent="0.2">
      <c r="D432" s="132" t="s">
        <v>385</v>
      </c>
    </row>
    <row r="433" spans="4:4" x14ac:dyDescent="0.2">
      <c r="D433" s="132" t="s">
        <v>359</v>
      </c>
    </row>
    <row r="434" spans="4:4" x14ac:dyDescent="0.2">
      <c r="D434" s="132" t="s">
        <v>384</v>
      </c>
    </row>
    <row r="435" spans="4:4" x14ac:dyDescent="0.2">
      <c r="D435" s="133" t="s">
        <v>350</v>
      </c>
    </row>
    <row r="436" spans="4:4" x14ac:dyDescent="0.2">
      <c r="D436" s="133" t="s">
        <v>360</v>
      </c>
    </row>
    <row r="437" spans="4:4" x14ac:dyDescent="0.2">
      <c r="D437" s="133" t="s">
        <v>361</v>
      </c>
    </row>
    <row r="438" spans="4:4" x14ac:dyDescent="0.2">
      <c r="D438" s="133" t="s">
        <v>362</v>
      </c>
    </row>
    <row r="439" spans="4:4" x14ac:dyDescent="0.2">
      <c r="D439" s="133" t="s">
        <v>363</v>
      </c>
    </row>
    <row r="440" spans="4:4" x14ac:dyDescent="0.2">
      <c r="D440" s="132" t="s">
        <v>351</v>
      </c>
    </row>
    <row r="441" spans="4:4" x14ac:dyDescent="0.2">
      <c r="D441" s="132" t="s">
        <v>352</v>
      </c>
    </row>
    <row r="442" spans="4:4" x14ac:dyDescent="0.2">
      <c r="D442" s="132" t="s">
        <v>353</v>
      </c>
    </row>
    <row r="443" spans="4:4" x14ac:dyDescent="0.2">
      <c r="D443" s="132" t="s">
        <v>354</v>
      </c>
    </row>
    <row r="444" spans="4:4" x14ac:dyDescent="0.2">
      <c r="D444" s="132" t="s">
        <v>355</v>
      </c>
    </row>
    <row r="445" spans="4:4" x14ac:dyDescent="0.2">
      <c r="D445" s="132" t="s">
        <v>364</v>
      </c>
    </row>
    <row r="446" spans="4:4" x14ac:dyDescent="0.2">
      <c r="D446" s="132" t="s">
        <v>380</v>
      </c>
    </row>
    <row r="447" spans="4:4" x14ac:dyDescent="0.2">
      <c r="D447" s="132" t="s">
        <v>356</v>
      </c>
    </row>
    <row r="448" spans="4:4" x14ac:dyDescent="0.2">
      <c r="D448" s="132" t="s">
        <v>357</v>
      </c>
    </row>
    <row r="449" spans="4:4" x14ac:dyDescent="0.2">
      <c r="D449" s="132" t="s">
        <v>358</v>
      </c>
    </row>
    <row r="450" spans="4:4" x14ac:dyDescent="0.2">
      <c r="D450" s="132" t="s">
        <v>381</v>
      </c>
    </row>
    <row r="451" spans="4:4" x14ac:dyDescent="0.2">
      <c r="D451" s="132" t="s">
        <v>382</v>
      </c>
    </row>
    <row r="452" spans="4:4" x14ac:dyDescent="0.2">
      <c r="D452" s="132" t="s">
        <v>365</v>
      </c>
    </row>
    <row r="453" spans="4:4" x14ac:dyDescent="0.2">
      <c r="D453" s="132" t="s">
        <v>366</v>
      </c>
    </row>
    <row r="454" spans="4:4" x14ac:dyDescent="0.2">
      <c r="D454" s="132" t="s">
        <v>367</v>
      </c>
    </row>
    <row r="455" spans="4:4" x14ac:dyDescent="0.2">
      <c r="D455" s="132" t="s">
        <v>368</v>
      </c>
    </row>
    <row r="456" spans="4:4" x14ac:dyDescent="0.2">
      <c r="D456" s="132" t="s">
        <v>369</v>
      </c>
    </row>
    <row r="457" spans="4:4" x14ac:dyDescent="0.2">
      <c r="D457" s="132" t="s">
        <v>370</v>
      </c>
    </row>
    <row r="458" spans="4:4" x14ac:dyDescent="0.2">
      <c r="D458" s="132" t="s">
        <v>371</v>
      </c>
    </row>
    <row r="459" spans="4:4" x14ac:dyDescent="0.2">
      <c r="D459" s="132" t="s">
        <v>372</v>
      </c>
    </row>
    <row r="460" spans="4:4" x14ac:dyDescent="0.2">
      <c r="D460" s="132" t="s">
        <v>373</v>
      </c>
    </row>
    <row r="461" spans="4:4" x14ac:dyDescent="0.2">
      <c r="D461" s="132" t="s">
        <v>374</v>
      </c>
    </row>
    <row r="462" spans="4:4" x14ac:dyDescent="0.2">
      <c r="D462" s="132" t="s">
        <v>375</v>
      </c>
    </row>
    <row r="463" spans="4:4" x14ac:dyDescent="0.2">
      <c r="D463" s="132" t="s">
        <v>376</v>
      </c>
    </row>
    <row r="464" spans="4:4" x14ac:dyDescent="0.2">
      <c r="D464" s="131" t="s">
        <v>386</v>
      </c>
    </row>
    <row r="465" spans="4:4" x14ac:dyDescent="0.2">
      <c r="D465" s="131" t="s">
        <v>387</v>
      </c>
    </row>
  </sheetData>
  <mergeCells count="1034">
    <mergeCell ref="C46:F46"/>
    <mergeCell ref="B37:F37"/>
    <mergeCell ref="A38:F38"/>
    <mergeCell ref="A42:B46"/>
    <mergeCell ref="C42:E42"/>
    <mergeCell ref="C43:E43"/>
    <mergeCell ref="C44:E44"/>
    <mergeCell ref="C45:E45"/>
    <mergeCell ref="C36:F36"/>
    <mergeCell ref="A30:A33"/>
    <mergeCell ref="B30:B33"/>
    <mergeCell ref="A26:A27"/>
    <mergeCell ref="B26:B27"/>
    <mergeCell ref="C26:C27"/>
    <mergeCell ref="D26:D27"/>
    <mergeCell ref="E26:E27"/>
    <mergeCell ref="I26:I27"/>
    <mergeCell ref="I34:I35"/>
    <mergeCell ref="C34:C35"/>
    <mergeCell ref="D34:D35"/>
    <mergeCell ref="E34:E35"/>
    <mergeCell ref="C29:K29"/>
    <mergeCell ref="A34:A35"/>
    <mergeCell ref="B34:B35"/>
    <mergeCell ref="J30:J33"/>
    <mergeCell ref="K30:K33"/>
    <mergeCell ref="J34:J35"/>
    <mergeCell ref="K34:K35"/>
    <mergeCell ref="E30:E33"/>
    <mergeCell ref="I30:I33"/>
    <mergeCell ref="I20:I21"/>
    <mergeCell ref="I15:I19"/>
    <mergeCell ref="C28:F28"/>
    <mergeCell ref="C30:C33"/>
    <mergeCell ref="D30:D33"/>
    <mergeCell ref="B8:K8"/>
    <mergeCell ref="A2:K2"/>
    <mergeCell ref="A3:K3"/>
    <mergeCell ref="A4:A5"/>
    <mergeCell ref="A22:A23"/>
    <mergeCell ref="A24:A25"/>
    <mergeCell ref="B24:B25"/>
    <mergeCell ref="C24:C25"/>
    <mergeCell ref="D24:D25"/>
    <mergeCell ref="E24:E25"/>
    <mergeCell ref="J26:J27"/>
    <mergeCell ref="K26:K27"/>
    <mergeCell ref="I24:I25"/>
    <mergeCell ref="E10:E14"/>
    <mergeCell ref="I10:I14"/>
    <mergeCell ref="C9:K9"/>
    <mergeCell ref="B4:B5"/>
    <mergeCell ref="C4:C5"/>
    <mergeCell ref="F4:F5"/>
    <mergeCell ref="J10:J14"/>
    <mergeCell ref="K10:K14"/>
    <mergeCell ref="A15:A19"/>
    <mergeCell ref="B15:B19"/>
    <mergeCell ref="C15:C19"/>
    <mergeCell ref="D15:D19"/>
    <mergeCell ref="E15:E19"/>
    <mergeCell ref="A20:A21"/>
    <mergeCell ref="B20:B21"/>
    <mergeCell ref="C20:C21"/>
    <mergeCell ref="D20:D21"/>
    <mergeCell ref="E20:E21"/>
    <mergeCell ref="I4:K4"/>
    <mergeCell ref="G4:G5"/>
    <mergeCell ref="H4:H5"/>
    <mergeCell ref="A49:K49"/>
    <mergeCell ref="A50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K51"/>
    <mergeCell ref="J15:J19"/>
    <mergeCell ref="K15:K19"/>
    <mergeCell ref="J20:J21"/>
    <mergeCell ref="K20:K21"/>
    <mergeCell ref="J24:J25"/>
    <mergeCell ref="K24:K25"/>
    <mergeCell ref="B22:B23"/>
    <mergeCell ref="C22:C23"/>
    <mergeCell ref="D22:D23"/>
    <mergeCell ref="E22:E23"/>
    <mergeCell ref="D4:D5"/>
    <mergeCell ref="E4:E5"/>
    <mergeCell ref="A6:K6"/>
    <mergeCell ref="A7:K7"/>
    <mergeCell ref="A10:A14"/>
    <mergeCell ref="B10:B14"/>
    <mergeCell ref="C10:C14"/>
    <mergeCell ref="D10:D14"/>
    <mergeCell ref="A60:A61"/>
    <mergeCell ref="B60:B61"/>
    <mergeCell ref="C60:C61"/>
    <mergeCell ref="D60:D61"/>
    <mergeCell ref="E60:E61"/>
    <mergeCell ref="I60:I61"/>
    <mergeCell ref="J60:J61"/>
    <mergeCell ref="K60:K61"/>
    <mergeCell ref="A57:A59"/>
    <mergeCell ref="B57:B59"/>
    <mergeCell ref="C57:C59"/>
    <mergeCell ref="D57:D59"/>
    <mergeCell ref="E57:E59"/>
    <mergeCell ref="I57:I59"/>
    <mergeCell ref="J57:J59"/>
    <mergeCell ref="K57:K59"/>
    <mergeCell ref="A53:K53"/>
    <mergeCell ref="A54:K54"/>
    <mergeCell ref="B55:K55"/>
    <mergeCell ref="C56:K56"/>
    <mergeCell ref="A66:A67"/>
    <mergeCell ref="B66:B67"/>
    <mergeCell ref="C66:C67"/>
    <mergeCell ref="D66:D67"/>
    <mergeCell ref="E66:E67"/>
    <mergeCell ref="I66:I67"/>
    <mergeCell ref="J66:J67"/>
    <mergeCell ref="K66:K67"/>
    <mergeCell ref="A64:A65"/>
    <mergeCell ref="B64:B65"/>
    <mergeCell ref="C64:C65"/>
    <mergeCell ref="D64:D65"/>
    <mergeCell ref="E64:E65"/>
    <mergeCell ref="I64:I65"/>
    <mergeCell ref="J64:J65"/>
    <mergeCell ref="K64:K65"/>
    <mergeCell ref="A62:A63"/>
    <mergeCell ref="B62:B63"/>
    <mergeCell ref="C62:C63"/>
    <mergeCell ref="D62:D63"/>
    <mergeCell ref="E62:E63"/>
    <mergeCell ref="I62:I63"/>
    <mergeCell ref="J62:J63"/>
    <mergeCell ref="K62:K63"/>
    <mergeCell ref="A72:A74"/>
    <mergeCell ref="B72:B74"/>
    <mergeCell ref="C72:C74"/>
    <mergeCell ref="D72:D74"/>
    <mergeCell ref="E72:E74"/>
    <mergeCell ref="I72:I74"/>
    <mergeCell ref="J72:J74"/>
    <mergeCell ref="K72:K74"/>
    <mergeCell ref="A70:A71"/>
    <mergeCell ref="B70:B71"/>
    <mergeCell ref="C70:C71"/>
    <mergeCell ref="D70:D71"/>
    <mergeCell ref="E70:E71"/>
    <mergeCell ref="I70:I71"/>
    <mergeCell ref="J70:J71"/>
    <mergeCell ref="K70:K71"/>
    <mergeCell ref="A68:A69"/>
    <mergeCell ref="B68:B69"/>
    <mergeCell ref="C68:C69"/>
    <mergeCell ref="D68:D69"/>
    <mergeCell ref="E68:E69"/>
    <mergeCell ref="I68:I69"/>
    <mergeCell ref="J68:J69"/>
    <mergeCell ref="K68:K69"/>
    <mergeCell ref="C77:F77"/>
    <mergeCell ref="A79:A84"/>
    <mergeCell ref="B79:B84"/>
    <mergeCell ref="C79:C84"/>
    <mergeCell ref="D79:D84"/>
    <mergeCell ref="E79:E84"/>
    <mergeCell ref="I79:I84"/>
    <mergeCell ref="J79:J84"/>
    <mergeCell ref="K79:K84"/>
    <mergeCell ref="C78:K78"/>
    <mergeCell ref="A75:A76"/>
    <mergeCell ref="B75:B76"/>
    <mergeCell ref="C75:C76"/>
    <mergeCell ref="D75:D76"/>
    <mergeCell ref="E75:E76"/>
    <mergeCell ref="I75:I76"/>
    <mergeCell ref="J75:J76"/>
    <mergeCell ref="K75:K76"/>
    <mergeCell ref="A89:A90"/>
    <mergeCell ref="B89:B90"/>
    <mergeCell ref="C89:C90"/>
    <mergeCell ref="D89:D90"/>
    <mergeCell ref="E89:E90"/>
    <mergeCell ref="I89:I90"/>
    <mergeCell ref="J89:J90"/>
    <mergeCell ref="K89:K90"/>
    <mergeCell ref="A87:A88"/>
    <mergeCell ref="B87:B88"/>
    <mergeCell ref="C87:C88"/>
    <mergeCell ref="D87:D88"/>
    <mergeCell ref="E87:E88"/>
    <mergeCell ref="I87:I88"/>
    <mergeCell ref="J87:J88"/>
    <mergeCell ref="K87:K88"/>
    <mergeCell ref="A85:A86"/>
    <mergeCell ref="B85:B86"/>
    <mergeCell ref="C85:C86"/>
    <mergeCell ref="D85:D86"/>
    <mergeCell ref="E85:E86"/>
    <mergeCell ref="I85:I86"/>
    <mergeCell ref="J85:J86"/>
    <mergeCell ref="K85:K86"/>
    <mergeCell ref="A97:A98"/>
    <mergeCell ref="B97:B98"/>
    <mergeCell ref="C97:C98"/>
    <mergeCell ref="D97:D98"/>
    <mergeCell ref="E97:E98"/>
    <mergeCell ref="I97:I98"/>
    <mergeCell ref="J97:J98"/>
    <mergeCell ref="K97:K98"/>
    <mergeCell ref="A95:A96"/>
    <mergeCell ref="B95:B96"/>
    <mergeCell ref="C95:C96"/>
    <mergeCell ref="D95:D96"/>
    <mergeCell ref="E95:E96"/>
    <mergeCell ref="I95:I96"/>
    <mergeCell ref="J95:J96"/>
    <mergeCell ref="K95:K96"/>
    <mergeCell ref="C91:F91"/>
    <mergeCell ref="A93:A94"/>
    <mergeCell ref="B93:B94"/>
    <mergeCell ref="C93:C94"/>
    <mergeCell ref="D93:D94"/>
    <mergeCell ref="E93:E94"/>
    <mergeCell ref="I93:I94"/>
    <mergeCell ref="J93:J94"/>
    <mergeCell ref="K93:K94"/>
    <mergeCell ref="C92:K92"/>
    <mergeCell ref="A103:A105"/>
    <mergeCell ref="B103:B105"/>
    <mergeCell ref="C103:C105"/>
    <mergeCell ref="D103:D105"/>
    <mergeCell ref="E103:E105"/>
    <mergeCell ref="I103:I105"/>
    <mergeCell ref="J103:J105"/>
    <mergeCell ref="K103:K105"/>
    <mergeCell ref="C99:F99"/>
    <mergeCell ref="A101:A102"/>
    <mergeCell ref="B101:B102"/>
    <mergeCell ref="C101:C102"/>
    <mergeCell ref="D101:D102"/>
    <mergeCell ref="E101:E102"/>
    <mergeCell ref="I101:I102"/>
    <mergeCell ref="J101:J102"/>
    <mergeCell ref="K101:K102"/>
    <mergeCell ref="C100:K100"/>
    <mergeCell ref="A111:A112"/>
    <mergeCell ref="B111:B112"/>
    <mergeCell ref="C111:C112"/>
    <mergeCell ref="D111:D112"/>
    <mergeCell ref="E111:E112"/>
    <mergeCell ref="I111:I112"/>
    <mergeCell ref="J111:J112"/>
    <mergeCell ref="K111:K112"/>
    <mergeCell ref="A109:A110"/>
    <mergeCell ref="B109:B110"/>
    <mergeCell ref="C109:C110"/>
    <mergeCell ref="D109:D110"/>
    <mergeCell ref="E109:E110"/>
    <mergeCell ref="I109:I110"/>
    <mergeCell ref="J109:J110"/>
    <mergeCell ref="K109:K110"/>
    <mergeCell ref="A106:A108"/>
    <mergeCell ref="B106:B108"/>
    <mergeCell ref="C106:C108"/>
    <mergeCell ref="D106:D108"/>
    <mergeCell ref="E106:E108"/>
    <mergeCell ref="I106:I108"/>
    <mergeCell ref="J106:J108"/>
    <mergeCell ref="K106:K108"/>
    <mergeCell ref="A117:A118"/>
    <mergeCell ref="B117:B118"/>
    <mergeCell ref="C117:C118"/>
    <mergeCell ref="D117:D118"/>
    <mergeCell ref="E117:E118"/>
    <mergeCell ref="I117:I118"/>
    <mergeCell ref="J117:J118"/>
    <mergeCell ref="K117:K118"/>
    <mergeCell ref="A115:A116"/>
    <mergeCell ref="B115:B116"/>
    <mergeCell ref="C115:C116"/>
    <mergeCell ref="D115:D116"/>
    <mergeCell ref="E115:E116"/>
    <mergeCell ref="I115:I116"/>
    <mergeCell ref="J115:J116"/>
    <mergeCell ref="K115:K116"/>
    <mergeCell ref="A113:A114"/>
    <mergeCell ref="B113:B114"/>
    <mergeCell ref="C113:C114"/>
    <mergeCell ref="D113:D114"/>
    <mergeCell ref="E113:E114"/>
    <mergeCell ref="I113:I114"/>
    <mergeCell ref="J113:J114"/>
    <mergeCell ref="K113:K114"/>
    <mergeCell ref="K123:K124"/>
    <mergeCell ref="A121:A122"/>
    <mergeCell ref="B121:B122"/>
    <mergeCell ref="C121:C122"/>
    <mergeCell ref="D121:D122"/>
    <mergeCell ref="E121:E122"/>
    <mergeCell ref="I121:I122"/>
    <mergeCell ref="J121:J122"/>
    <mergeCell ref="K121:K122"/>
    <mergeCell ref="A119:A120"/>
    <mergeCell ref="B119:B120"/>
    <mergeCell ref="C119:C120"/>
    <mergeCell ref="D119:D120"/>
    <mergeCell ref="E119:E120"/>
    <mergeCell ref="I119:I120"/>
    <mergeCell ref="J119:J120"/>
    <mergeCell ref="K119:K120"/>
    <mergeCell ref="C125:F125"/>
    <mergeCell ref="B126:F126"/>
    <mergeCell ref="A127:F127"/>
    <mergeCell ref="A130:B135"/>
    <mergeCell ref="C130:E130"/>
    <mergeCell ref="C131:E131"/>
    <mergeCell ref="C132:E132"/>
    <mergeCell ref="C133:E133"/>
    <mergeCell ref="C134:E134"/>
    <mergeCell ref="C135:F135"/>
    <mergeCell ref="A123:A124"/>
    <mergeCell ref="B123:B124"/>
    <mergeCell ref="C123:C124"/>
    <mergeCell ref="D123:D124"/>
    <mergeCell ref="E123:E124"/>
    <mergeCell ref="I123:I124"/>
    <mergeCell ref="J123:J124"/>
    <mergeCell ref="A142:K142"/>
    <mergeCell ref="A143:K143"/>
    <mergeCell ref="B144:K144"/>
    <mergeCell ref="C145:K145"/>
    <mergeCell ref="A146:A147"/>
    <mergeCell ref="B146:B147"/>
    <mergeCell ref="C146:C147"/>
    <mergeCell ref="D146:D147"/>
    <mergeCell ref="E146:E147"/>
    <mergeCell ref="I146:I147"/>
    <mergeCell ref="J146:J147"/>
    <mergeCell ref="K146:K147"/>
    <mergeCell ref="A138:K138"/>
    <mergeCell ref="A139:K139"/>
    <mergeCell ref="A140:A141"/>
    <mergeCell ref="B140:B141"/>
    <mergeCell ref="C140:C141"/>
    <mergeCell ref="D140:D141"/>
    <mergeCell ref="E140:E141"/>
    <mergeCell ref="F140:F141"/>
    <mergeCell ref="G140:G141"/>
    <mergeCell ref="H140:H141"/>
    <mergeCell ref="I140:K140"/>
    <mergeCell ref="A153:A155"/>
    <mergeCell ref="B153:B155"/>
    <mergeCell ref="C153:C155"/>
    <mergeCell ref="D153:D155"/>
    <mergeCell ref="E153:E155"/>
    <mergeCell ref="I153:I155"/>
    <mergeCell ref="J153:J155"/>
    <mergeCell ref="K153:K155"/>
    <mergeCell ref="A156:A158"/>
    <mergeCell ref="B156:B158"/>
    <mergeCell ref="C156:C158"/>
    <mergeCell ref="D156:D158"/>
    <mergeCell ref="E156:E158"/>
    <mergeCell ref="I156:I158"/>
    <mergeCell ref="J156:J158"/>
    <mergeCell ref="K156:K158"/>
    <mergeCell ref="A148:A152"/>
    <mergeCell ref="B148:B152"/>
    <mergeCell ref="C148:C152"/>
    <mergeCell ref="D148:D152"/>
    <mergeCell ref="E148:E152"/>
    <mergeCell ref="I148:I152"/>
    <mergeCell ref="J148:J152"/>
    <mergeCell ref="K148:K152"/>
    <mergeCell ref="F151:F152"/>
    <mergeCell ref="G151:G152"/>
    <mergeCell ref="H151:H152"/>
    <mergeCell ref="A166:A167"/>
    <mergeCell ref="B166:B167"/>
    <mergeCell ref="C166:C167"/>
    <mergeCell ref="D166:D167"/>
    <mergeCell ref="E166:E167"/>
    <mergeCell ref="I166:I167"/>
    <mergeCell ref="J166:J167"/>
    <mergeCell ref="K166:K167"/>
    <mergeCell ref="A168:A169"/>
    <mergeCell ref="B168:B169"/>
    <mergeCell ref="C168:C169"/>
    <mergeCell ref="D168:D169"/>
    <mergeCell ref="E168:E169"/>
    <mergeCell ref="I168:I169"/>
    <mergeCell ref="J168:J169"/>
    <mergeCell ref="K168:K169"/>
    <mergeCell ref="A159:A161"/>
    <mergeCell ref="B159:B161"/>
    <mergeCell ref="C159:C161"/>
    <mergeCell ref="D159:D161"/>
    <mergeCell ref="E159:E161"/>
    <mergeCell ref="I159:I161"/>
    <mergeCell ref="J159:J161"/>
    <mergeCell ref="K159:K161"/>
    <mergeCell ref="A162:A165"/>
    <mergeCell ref="B162:B165"/>
    <mergeCell ref="C162:C165"/>
    <mergeCell ref="D162:D165"/>
    <mergeCell ref="E162:E165"/>
    <mergeCell ref="I162:I165"/>
    <mergeCell ref="J162:J165"/>
    <mergeCell ref="K162:K165"/>
    <mergeCell ref="C174:F174"/>
    <mergeCell ref="C175:K175"/>
    <mergeCell ref="A176:A178"/>
    <mergeCell ref="B176:B178"/>
    <mergeCell ref="C176:C178"/>
    <mergeCell ref="D176:D178"/>
    <mergeCell ref="E176:E178"/>
    <mergeCell ref="I176:I177"/>
    <mergeCell ref="J176:J177"/>
    <mergeCell ref="K176:K177"/>
    <mergeCell ref="A170:A171"/>
    <mergeCell ref="B170:B171"/>
    <mergeCell ref="C170:C171"/>
    <mergeCell ref="D170:D171"/>
    <mergeCell ref="E170:E171"/>
    <mergeCell ref="I170:I171"/>
    <mergeCell ref="J170:J171"/>
    <mergeCell ref="K170:K171"/>
    <mergeCell ref="A172:A173"/>
    <mergeCell ref="B172:B173"/>
    <mergeCell ref="C172:C173"/>
    <mergeCell ref="D172:D173"/>
    <mergeCell ref="E172:E173"/>
    <mergeCell ref="I172:I173"/>
    <mergeCell ref="J172:J173"/>
    <mergeCell ref="K172:K173"/>
    <mergeCell ref="K185:K186"/>
    <mergeCell ref="A187:A188"/>
    <mergeCell ref="B187:B188"/>
    <mergeCell ref="C187:C188"/>
    <mergeCell ref="D187:D188"/>
    <mergeCell ref="E187:E188"/>
    <mergeCell ref="I187:I188"/>
    <mergeCell ref="J187:J188"/>
    <mergeCell ref="K187:K188"/>
    <mergeCell ref="C179:F179"/>
    <mergeCell ref="B180:F180"/>
    <mergeCell ref="B181:K181"/>
    <mergeCell ref="C182:K182"/>
    <mergeCell ref="A183:A184"/>
    <mergeCell ref="B183:B184"/>
    <mergeCell ref="C183:C184"/>
    <mergeCell ref="D183:D184"/>
    <mergeCell ref="E183:E184"/>
    <mergeCell ref="I183:I184"/>
    <mergeCell ref="J183:J184"/>
    <mergeCell ref="K183:K184"/>
    <mergeCell ref="A189:A190"/>
    <mergeCell ref="B189:B190"/>
    <mergeCell ref="C189:C190"/>
    <mergeCell ref="D189:D190"/>
    <mergeCell ref="E189:E190"/>
    <mergeCell ref="A191:A192"/>
    <mergeCell ref="B191:B192"/>
    <mergeCell ref="C191:C192"/>
    <mergeCell ref="D191:D192"/>
    <mergeCell ref="E191:E192"/>
    <mergeCell ref="A185:A186"/>
    <mergeCell ref="B185:B186"/>
    <mergeCell ref="C185:C186"/>
    <mergeCell ref="D185:D186"/>
    <mergeCell ref="E185:E186"/>
    <mergeCell ref="I185:I186"/>
    <mergeCell ref="J185:J186"/>
    <mergeCell ref="A200:A201"/>
    <mergeCell ref="B200:B201"/>
    <mergeCell ref="C200:C201"/>
    <mergeCell ref="D200:D201"/>
    <mergeCell ref="E200:E201"/>
    <mergeCell ref="A202:A203"/>
    <mergeCell ref="B202:B203"/>
    <mergeCell ref="C202:C203"/>
    <mergeCell ref="D202:D203"/>
    <mergeCell ref="E202:E203"/>
    <mergeCell ref="A193:A194"/>
    <mergeCell ref="B193:B194"/>
    <mergeCell ref="C193:C194"/>
    <mergeCell ref="D193:D194"/>
    <mergeCell ref="E193:E194"/>
    <mergeCell ref="C195:F195"/>
    <mergeCell ref="C196:K196"/>
    <mergeCell ref="A197:A199"/>
    <mergeCell ref="B197:B199"/>
    <mergeCell ref="C197:C199"/>
    <mergeCell ref="D197:D199"/>
    <mergeCell ref="E197:E199"/>
    <mergeCell ref="F197:F198"/>
    <mergeCell ref="G197:G198"/>
    <mergeCell ref="H197:H198"/>
    <mergeCell ref="A211:A212"/>
    <mergeCell ref="B211:B212"/>
    <mergeCell ref="C211:C212"/>
    <mergeCell ref="D211:D212"/>
    <mergeCell ref="E211:E212"/>
    <mergeCell ref="I211:I212"/>
    <mergeCell ref="J211:J212"/>
    <mergeCell ref="K211:K212"/>
    <mergeCell ref="C213:F213"/>
    <mergeCell ref="I202:I203"/>
    <mergeCell ref="J202:J203"/>
    <mergeCell ref="K202:K203"/>
    <mergeCell ref="C204:F204"/>
    <mergeCell ref="C205:K205"/>
    <mergeCell ref="A206:A210"/>
    <mergeCell ref="B206:B210"/>
    <mergeCell ref="C206:C210"/>
    <mergeCell ref="D206:D210"/>
    <mergeCell ref="E206:E210"/>
    <mergeCell ref="F206:F209"/>
    <mergeCell ref="G206:G209"/>
    <mergeCell ref="H206:H209"/>
    <mergeCell ref="A217:A218"/>
    <mergeCell ref="B217:B218"/>
    <mergeCell ref="C217:C218"/>
    <mergeCell ref="D217:D218"/>
    <mergeCell ref="E217:E218"/>
    <mergeCell ref="I217:I218"/>
    <mergeCell ref="J217:J218"/>
    <mergeCell ref="K217:K218"/>
    <mergeCell ref="C219:F219"/>
    <mergeCell ref="C214:K214"/>
    <mergeCell ref="A215:A216"/>
    <mergeCell ref="B215:B216"/>
    <mergeCell ref="C215:C216"/>
    <mergeCell ref="D215:D216"/>
    <mergeCell ref="E215:E216"/>
    <mergeCell ref="I215:I216"/>
    <mergeCell ref="J215:J216"/>
    <mergeCell ref="K215:K216"/>
    <mergeCell ref="A232:A233"/>
    <mergeCell ref="B232:B233"/>
    <mergeCell ref="C232:C233"/>
    <mergeCell ref="D232:D233"/>
    <mergeCell ref="E232:E233"/>
    <mergeCell ref="F232:F233"/>
    <mergeCell ref="G232:G233"/>
    <mergeCell ref="H232:H233"/>
    <mergeCell ref="I232:K232"/>
    <mergeCell ref="B220:F220"/>
    <mergeCell ref="A221:F221"/>
    <mergeCell ref="A224:B227"/>
    <mergeCell ref="C224:E224"/>
    <mergeCell ref="C225:E225"/>
    <mergeCell ref="C226:E226"/>
    <mergeCell ref="C227:F227"/>
    <mergeCell ref="A230:K230"/>
    <mergeCell ref="A231:K231"/>
    <mergeCell ref="A242:A243"/>
    <mergeCell ref="B242:B243"/>
    <mergeCell ref="C242:C243"/>
    <mergeCell ref="D242:D243"/>
    <mergeCell ref="E242:E243"/>
    <mergeCell ref="I242:I243"/>
    <mergeCell ref="J242:J243"/>
    <mergeCell ref="K242:K243"/>
    <mergeCell ref="C244:F244"/>
    <mergeCell ref="A234:K234"/>
    <mergeCell ref="A235:K235"/>
    <mergeCell ref="B236:K236"/>
    <mergeCell ref="C237:K237"/>
    <mergeCell ref="A238:A241"/>
    <mergeCell ref="B238:B241"/>
    <mergeCell ref="C238:C241"/>
    <mergeCell ref="D238:D241"/>
    <mergeCell ref="E238:E241"/>
    <mergeCell ref="F238:F240"/>
    <mergeCell ref="G238:G240"/>
    <mergeCell ref="H238:H240"/>
    <mergeCell ref="I240:I241"/>
    <mergeCell ref="J240:J241"/>
    <mergeCell ref="K240:K241"/>
    <mergeCell ref="C250:F250"/>
    <mergeCell ref="B251:F251"/>
    <mergeCell ref="B252:K252"/>
    <mergeCell ref="C253:K253"/>
    <mergeCell ref="A254:A255"/>
    <mergeCell ref="B254:B255"/>
    <mergeCell ref="C254:C255"/>
    <mergeCell ref="D254:D255"/>
    <mergeCell ref="E254:E255"/>
    <mergeCell ref="I254:I255"/>
    <mergeCell ref="J254:J255"/>
    <mergeCell ref="K254:K255"/>
    <mergeCell ref="C245:K245"/>
    <mergeCell ref="A246:A249"/>
    <mergeCell ref="B246:B249"/>
    <mergeCell ref="C246:C249"/>
    <mergeCell ref="D246:D249"/>
    <mergeCell ref="E246:E249"/>
    <mergeCell ref="I246:I247"/>
    <mergeCell ref="J246:J247"/>
    <mergeCell ref="K246:K247"/>
    <mergeCell ref="F247:F249"/>
    <mergeCell ref="G247:G249"/>
    <mergeCell ref="H247:H249"/>
    <mergeCell ref="I248:I249"/>
    <mergeCell ref="J248:J249"/>
    <mergeCell ref="K248:K249"/>
    <mergeCell ref="A258:A259"/>
    <mergeCell ref="B258:B259"/>
    <mergeCell ref="C258:C259"/>
    <mergeCell ref="D258:D259"/>
    <mergeCell ref="E258:E259"/>
    <mergeCell ref="I258:I259"/>
    <mergeCell ref="J258:J259"/>
    <mergeCell ref="K258:K259"/>
    <mergeCell ref="C260:F260"/>
    <mergeCell ref="A256:A257"/>
    <mergeCell ref="B256:B257"/>
    <mergeCell ref="C256:C257"/>
    <mergeCell ref="D256:D257"/>
    <mergeCell ref="E256:E257"/>
    <mergeCell ref="I256:I257"/>
    <mergeCell ref="J256:J257"/>
    <mergeCell ref="K256:K257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K271"/>
    <mergeCell ref="B261:F261"/>
    <mergeCell ref="A262:F262"/>
    <mergeCell ref="A264:B266"/>
    <mergeCell ref="C264:E264"/>
    <mergeCell ref="C265:E265"/>
    <mergeCell ref="C266:F266"/>
    <mergeCell ref="A269:K269"/>
    <mergeCell ref="A270:K270"/>
    <mergeCell ref="A279:A284"/>
    <mergeCell ref="B279:B284"/>
    <mergeCell ref="C279:C284"/>
    <mergeCell ref="D279:D284"/>
    <mergeCell ref="E279:E284"/>
    <mergeCell ref="I279:I284"/>
    <mergeCell ref="J279:J284"/>
    <mergeCell ref="K279:K284"/>
    <mergeCell ref="A285:A288"/>
    <mergeCell ref="B285:B288"/>
    <mergeCell ref="C285:C288"/>
    <mergeCell ref="D285:D288"/>
    <mergeCell ref="E285:E288"/>
    <mergeCell ref="I285:I288"/>
    <mergeCell ref="J285:J288"/>
    <mergeCell ref="K285:K288"/>
    <mergeCell ref="A273:K273"/>
    <mergeCell ref="A274:K274"/>
    <mergeCell ref="B275:K275"/>
    <mergeCell ref="C276:K276"/>
    <mergeCell ref="A277:A278"/>
    <mergeCell ref="B277:B278"/>
    <mergeCell ref="C277:C278"/>
    <mergeCell ref="D277:D278"/>
    <mergeCell ref="E277:E278"/>
    <mergeCell ref="I277:I278"/>
    <mergeCell ref="J277:J278"/>
    <mergeCell ref="K277:K278"/>
    <mergeCell ref="A294:A296"/>
    <mergeCell ref="B294:B296"/>
    <mergeCell ref="C294:C296"/>
    <mergeCell ref="D294:D296"/>
    <mergeCell ref="E294:E296"/>
    <mergeCell ref="I294:I296"/>
    <mergeCell ref="J294:J296"/>
    <mergeCell ref="K294:K296"/>
    <mergeCell ref="A297:A301"/>
    <mergeCell ref="B297:B301"/>
    <mergeCell ref="C297:C301"/>
    <mergeCell ref="D297:D301"/>
    <mergeCell ref="E297:E301"/>
    <mergeCell ref="I297:I301"/>
    <mergeCell ref="J297:J301"/>
    <mergeCell ref="K297:K301"/>
    <mergeCell ref="A289:A291"/>
    <mergeCell ref="B289:B291"/>
    <mergeCell ref="C289:C291"/>
    <mergeCell ref="D289:D291"/>
    <mergeCell ref="E289:E291"/>
    <mergeCell ref="I289:I291"/>
    <mergeCell ref="J289:J291"/>
    <mergeCell ref="K289:K291"/>
    <mergeCell ref="A292:A293"/>
    <mergeCell ref="B292:B293"/>
    <mergeCell ref="C292:C293"/>
    <mergeCell ref="D292:D293"/>
    <mergeCell ref="E292:E293"/>
    <mergeCell ref="I292:I293"/>
    <mergeCell ref="J292:J293"/>
    <mergeCell ref="K292:K293"/>
    <mergeCell ref="A308:A310"/>
    <mergeCell ref="B308:B310"/>
    <mergeCell ref="C308:C310"/>
    <mergeCell ref="D308:D310"/>
    <mergeCell ref="E308:E310"/>
    <mergeCell ref="I308:I310"/>
    <mergeCell ref="J308:J310"/>
    <mergeCell ref="K308:K310"/>
    <mergeCell ref="A311:A314"/>
    <mergeCell ref="B311:B314"/>
    <mergeCell ref="C311:C314"/>
    <mergeCell ref="D311:D314"/>
    <mergeCell ref="E311:E314"/>
    <mergeCell ref="I311:I314"/>
    <mergeCell ref="J311:J314"/>
    <mergeCell ref="K311:K314"/>
    <mergeCell ref="A302:A305"/>
    <mergeCell ref="B302:B305"/>
    <mergeCell ref="C302:C305"/>
    <mergeCell ref="D302:D305"/>
    <mergeCell ref="E302:E305"/>
    <mergeCell ref="I302:I305"/>
    <mergeCell ref="J302:J305"/>
    <mergeCell ref="K302:K305"/>
    <mergeCell ref="A306:A307"/>
    <mergeCell ref="B306:B307"/>
    <mergeCell ref="C306:C307"/>
    <mergeCell ref="D306:D307"/>
    <mergeCell ref="E306:E307"/>
    <mergeCell ref="I306:I307"/>
    <mergeCell ref="J306:J307"/>
    <mergeCell ref="K306:K307"/>
    <mergeCell ref="A319:A320"/>
    <mergeCell ref="B319:B320"/>
    <mergeCell ref="C319:C320"/>
    <mergeCell ref="D319:D320"/>
    <mergeCell ref="E319:E320"/>
    <mergeCell ref="I319:I320"/>
    <mergeCell ref="J319:J320"/>
    <mergeCell ref="K319:K320"/>
    <mergeCell ref="A321:A322"/>
    <mergeCell ref="B321:B322"/>
    <mergeCell ref="C321:C322"/>
    <mergeCell ref="D321:D322"/>
    <mergeCell ref="E321:E322"/>
    <mergeCell ref="I321:I322"/>
    <mergeCell ref="J321:J322"/>
    <mergeCell ref="K321:K322"/>
    <mergeCell ref="A315:A316"/>
    <mergeCell ref="B315:B316"/>
    <mergeCell ref="C315:C316"/>
    <mergeCell ref="D315:D316"/>
    <mergeCell ref="E315:E316"/>
    <mergeCell ref="I315:I316"/>
    <mergeCell ref="J315:J316"/>
    <mergeCell ref="K315:K316"/>
    <mergeCell ref="A317:A318"/>
    <mergeCell ref="B317:B318"/>
    <mergeCell ref="C317:C318"/>
    <mergeCell ref="D317:D318"/>
    <mergeCell ref="E317:E318"/>
    <mergeCell ref="I317:I318"/>
    <mergeCell ref="J317:J318"/>
    <mergeCell ref="K317:K318"/>
    <mergeCell ref="C323:F323"/>
    <mergeCell ref="C324:K324"/>
    <mergeCell ref="A325:A327"/>
    <mergeCell ref="B325:B327"/>
    <mergeCell ref="C325:C327"/>
    <mergeCell ref="D325:D327"/>
    <mergeCell ref="E325:E327"/>
    <mergeCell ref="I325:I327"/>
    <mergeCell ref="J325:J327"/>
    <mergeCell ref="K325:K327"/>
    <mergeCell ref="B333:F333"/>
    <mergeCell ref="A334:F334"/>
    <mergeCell ref="A338:B343"/>
    <mergeCell ref="C338:E338"/>
    <mergeCell ref="C339:E339"/>
    <mergeCell ref="C340:E340"/>
    <mergeCell ref="C341:E341"/>
    <mergeCell ref="C342:E342"/>
    <mergeCell ref="C343:F343"/>
    <mergeCell ref="A328:A331"/>
    <mergeCell ref="B328:B331"/>
    <mergeCell ref="C328:C331"/>
    <mergeCell ref="D328:D331"/>
    <mergeCell ref="E328:E331"/>
    <mergeCell ref="I328:I331"/>
    <mergeCell ref="J328:J331"/>
    <mergeCell ref="K328:K331"/>
    <mergeCell ref="C332:F332"/>
    <mergeCell ref="A350:K350"/>
    <mergeCell ref="A351:K351"/>
    <mergeCell ref="B352:K352"/>
    <mergeCell ref="C353:K353"/>
    <mergeCell ref="A354:A355"/>
    <mergeCell ref="B354:B355"/>
    <mergeCell ref="C354:C355"/>
    <mergeCell ref="D354:D355"/>
    <mergeCell ref="E354:E355"/>
    <mergeCell ref="I354:I355"/>
    <mergeCell ref="J354:J355"/>
    <mergeCell ref="K354:K355"/>
    <mergeCell ref="A346:K346"/>
    <mergeCell ref="A347:K347"/>
    <mergeCell ref="A348:A349"/>
    <mergeCell ref="B348:B349"/>
    <mergeCell ref="C348:C349"/>
    <mergeCell ref="D348:D349"/>
    <mergeCell ref="E348:E349"/>
    <mergeCell ref="F348:F349"/>
    <mergeCell ref="G348:G349"/>
    <mergeCell ref="H348:H349"/>
    <mergeCell ref="I348:K348"/>
    <mergeCell ref="A360:A361"/>
    <mergeCell ref="B360:B361"/>
    <mergeCell ref="C360:C361"/>
    <mergeCell ref="D360:D361"/>
    <mergeCell ref="E360:E361"/>
    <mergeCell ref="I360:I361"/>
    <mergeCell ref="J360:J361"/>
    <mergeCell ref="K360:K361"/>
    <mergeCell ref="A362:A363"/>
    <mergeCell ref="B362:B363"/>
    <mergeCell ref="C362:C363"/>
    <mergeCell ref="D362:D363"/>
    <mergeCell ref="E362:E363"/>
    <mergeCell ref="I362:I363"/>
    <mergeCell ref="J362:J363"/>
    <mergeCell ref="K362:K363"/>
    <mergeCell ref="A356:A357"/>
    <mergeCell ref="B356:B357"/>
    <mergeCell ref="C356:C357"/>
    <mergeCell ref="D356:D357"/>
    <mergeCell ref="E356:E357"/>
    <mergeCell ref="I356:I357"/>
    <mergeCell ref="J356:J357"/>
    <mergeCell ref="K356:K357"/>
    <mergeCell ref="A358:A359"/>
    <mergeCell ref="B358:B359"/>
    <mergeCell ref="C358:C359"/>
    <mergeCell ref="D358:D359"/>
    <mergeCell ref="E358:E359"/>
    <mergeCell ref="I358:I359"/>
    <mergeCell ref="J358:J359"/>
    <mergeCell ref="K358:K359"/>
    <mergeCell ref="D374:D375"/>
    <mergeCell ref="E374:E375"/>
    <mergeCell ref="J374:J375"/>
    <mergeCell ref="K374:K375"/>
    <mergeCell ref="A376:A377"/>
    <mergeCell ref="A364:A365"/>
    <mergeCell ref="B364:B365"/>
    <mergeCell ref="C364:C365"/>
    <mergeCell ref="D364:D365"/>
    <mergeCell ref="E364:E365"/>
    <mergeCell ref="I364:I365"/>
    <mergeCell ref="J364:J365"/>
    <mergeCell ref="K364:K365"/>
    <mergeCell ref="A366:A367"/>
    <mergeCell ref="B366:B367"/>
    <mergeCell ref="C366:C367"/>
    <mergeCell ref="D366:D367"/>
    <mergeCell ref="E366:E367"/>
    <mergeCell ref="I366:I367"/>
    <mergeCell ref="J366:J367"/>
    <mergeCell ref="K366:K367"/>
    <mergeCell ref="B376:B377"/>
    <mergeCell ref="C376:C377"/>
    <mergeCell ref="D376:D377"/>
    <mergeCell ref="E376:E377"/>
    <mergeCell ref="J376:J377"/>
    <mergeCell ref="K376:K377"/>
    <mergeCell ref="A378:A379"/>
    <mergeCell ref="B378:B379"/>
    <mergeCell ref="C378:C379"/>
    <mergeCell ref="D378:D379"/>
    <mergeCell ref="E378:E379"/>
    <mergeCell ref="J378:J379"/>
    <mergeCell ref="K378:K379"/>
    <mergeCell ref="A368:A369"/>
    <mergeCell ref="B368:B369"/>
    <mergeCell ref="C368:C369"/>
    <mergeCell ref="D368:D369"/>
    <mergeCell ref="E368:E369"/>
    <mergeCell ref="I368:I369"/>
    <mergeCell ref="C370:F370"/>
    <mergeCell ref="C371:K371"/>
    <mergeCell ref="A372:A373"/>
    <mergeCell ref="B372:B373"/>
    <mergeCell ref="C372:C373"/>
    <mergeCell ref="D372:D373"/>
    <mergeCell ref="E372:E373"/>
    <mergeCell ref="I372:I396"/>
    <mergeCell ref="J372:J373"/>
    <mergeCell ref="K372:K373"/>
    <mergeCell ref="A374:A375"/>
    <mergeCell ref="B374:B375"/>
    <mergeCell ref="C374:C375"/>
    <mergeCell ref="A384:A385"/>
    <mergeCell ref="B384:B385"/>
    <mergeCell ref="C384:C385"/>
    <mergeCell ref="D384:D385"/>
    <mergeCell ref="E384:E385"/>
    <mergeCell ref="J384:J385"/>
    <mergeCell ref="K384:K385"/>
    <mergeCell ref="A386:A387"/>
    <mergeCell ref="B386:B387"/>
    <mergeCell ref="C386:C387"/>
    <mergeCell ref="D386:D387"/>
    <mergeCell ref="E386:E387"/>
    <mergeCell ref="J386:J387"/>
    <mergeCell ref="K386:K387"/>
    <mergeCell ref="A380:A381"/>
    <mergeCell ref="B380:B381"/>
    <mergeCell ref="C380:C381"/>
    <mergeCell ref="D380:D381"/>
    <mergeCell ref="E380:E381"/>
    <mergeCell ref="J380:J381"/>
    <mergeCell ref="K380:K381"/>
    <mergeCell ref="A382:A383"/>
    <mergeCell ref="B382:B383"/>
    <mergeCell ref="C382:C383"/>
    <mergeCell ref="D382:D383"/>
    <mergeCell ref="E382:E383"/>
    <mergeCell ref="J382:J383"/>
    <mergeCell ref="K382:K383"/>
    <mergeCell ref="A392:A393"/>
    <mergeCell ref="B392:B393"/>
    <mergeCell ref="C392:C393"/>
    <mergeCell ref="D392:D393"/>
    <mergeCell ref="E392:E393"/>
    <mergeCell ref="J392:J393"/>
    <mergeCell ref="K392:K393"/>
    <mergeCell ref="A394:A396"/>
    <mergeCell ref="B394:B396"/>
    <mergeCell ref="C394:C396"/>
    <mergeCell ref="D394:D396"/>
    <mergeCell ref="E394:E396"/>
    <mergeCell ref="J394:J396"/>
    <mergeCell ref="K394:K396"/>
    <mergeCell ref="A388:A389"/>
    <mergeCell ref="B388:B389"/>
    <mergeCell ref="C388:C389"/>
    <mergeCell ref="D388:D389"/>
    <mergeCell ref="E388:E389"/>
    <mergeCell ref="J388:J389"/>
    <mergeCell ref="K388:K389"/>
    <mergeCell ref="A390:A391"/>
    <mergeCell ref="B390:B391"/>
    <mergeCell ref="C390:C391"/>
    <mergeCell ref="D390:D391"/>
    <mergeCell ref="E390:E391"/>
    <mergeCell ref="J390:J391"/>
    <mergeCell ref="K390:K391"/>
    <mergeCell ref="C401:F401"/>
    <mergeCell ref="C402:K402"/>
    <mergeCell ref="A403:A404"/>
    <mergeCell ref="B403:B404"/>
    <mergeCell ref="C403:C404"/>
    <mergeCell ref="D403:D404"/>
    <mergeCell ref="E403:E404"/>
    <mergeCell ref="I403:I404"/>
    <mergeCell ref="J403:J404"/>
    <mergeCell ref="K403:K404"/>
    <mergeCell ref="A397:A398"/>
    <mergeCell ref="B397:B398"/>
    <mergeCell ref="C397:C398"/>
    <mergeCell ref="D397:D398"/>
    <mergeCell ref="E397:E398"/>
    <mergeCell ref="I397:I398"/>
    <mergeCell ref="J397:J398"/>
    <mergeCell ref="K397:K398"/>
    <mergeCell ref="A399:A400"/>
    <mergeCell ref="B399:B400"/>
    <mergeCell ref="C399:C400"/>
    <mergeCell ref="D399:D400"/>
    <mergeCell ref="E399:E400"/>
    <mergeCell ref="I399:I400"/>
    <mergeCell ref="J399:J400"/>
    <mergeCell ref="K399:K400"/>
    <mergeCell ref="J411:J412"/>
    <mergeCell ref="K411:K412"/>
    <mergeCell ref="C406:K406"/>
    <mergeCell ref="A407:A408"/>
    <mergeCell ref="B407:B408"/>
    <mergeCell ref="C407:C408"/>
    <mergeCell ref="D407:D408"/>
    <mergeCell ref="E407:E408"/>
    <mergeCell ref="I407:I408"/>
    <mergeCell ref="J407:J408"/>
    <mergeCell ref="K407:K408"/>
    <mergeCell ref="C405:F405"/>
    <mergeCell ref="B416:F416"/>
    <mergeCell ref="A417:F417"/>
    <mergeCell ref="A420:B423"/>
    <mergeCell ref="C420:E420"/>
    <mergeCell ref="C421:E421"/>
    <mergeCell ref="C422:E422"/>
    <mergeCell ref="C423:F423"/>
    <mergeCell ref="J368:J369"/>
    <mergeCell ref="K368:K369"/>
    <mergeCell ref="A413:A414"/>
    <mergeCell ref="B413:B414"/>
    <mergeCell ref="C413:C414"/>
    <mergeCell ref="D413:D414"/>
    <mergeCell ref="E413:E414"/>
    <mergeCell ref="I413:I414"/>
    <mergeCell ref="J413:J414"/>
    <mergeCell ref="K413:K414"/>
    <mergeCell ref="C415:F415"/>
    <mergeCell ref="A409:A410"/>
    <mergeCell ref="B409:B410"/>
    <mergeCell ref="C409:C410"/>
    <mergeCell ref="D409:D410"/>
    <mergeCell ref="E409:E410"/>
    <mergeCell ref="I409:I410"/>
    <mergeCell ref="J409:J410"/>
    <mergeCell ref="K409:K410"/>
    <mergeCell ref="A411:A412"/>
    <mergeCell ref="B411:B412"/>
    <mergeCell ref="C411:C412"/>
    <mergeCell ref="D411:D412"/>
    <mergeCell ref="E411:E412"/>
    <mergeCell ref="I411:I412"/>
  </mergeCells>
  <phoneticPr fontId="15" type="noConversion"/>
  <conditionalFormatting sqref="I4:K4 J22:K24 G22:H25">
    <cfRule type="cellIs" dxfId="13" priority="18" stopIfTrue="1" operator="equal">
      <formula>0</formula>
    </cfRule>
  </conditionalFormatting>
  <conditionalFormatting sqref="J26:K26 G26:H27">
    <cfRule type="cellIs" dxfId="12" priority="14" stopIfTrue="1" operator="equal">
      <formula>0</formula>
    </cfRule>
  </conditionalFormatting>
  <conditionalFormatting sqref="I51:K51">
    <cfRule type="cellIs" dxfId="11" priority="12" stopIfTrue="1" operator="equal">
      <formula>0</formula>
    </cfRule>
  </conditionalFormatting>
  <conditionalFormatting sqref="G108:H108 G105:H105 G98:H98 G102:H102 G96:H96 G94:H94 G110:H120 J111:K111 J85:K85 J89:K89 G65:H65 G71:H71 G61:H63 J62:K62 J68:K68 G67:H69 G76:H76 G74:H74 G59:H59 G88:H90 J113:K113 J115:K115 J117:K117 J119:K119 G84:H86 A126:K127">
    <cfRule type="cellIs" dxfId="10" priority="11" stopIfTrue="1" operator="equal">
      <formula>0</formula>
    </cfRule>
  </conditionalFormatting>
  <conditionalFormatting sqref="J97:K97 J95:K95 J70:K70 J66:K66 J72:K72 G66:H66 G72:H73 G75:H75 J75:K75">
    <cfRule type="cellIs" dxfId="9" priority="10" stopIfTrue="1" operator="equal">
      <formula>0</formula>
    </cfRule>
  </conditionalFormatting>
  <conditionalFormatting sqref="J121:K121 G121:H122">
    <cfRule type="cellIs" dxfId="8" priority="9" stopIfTrue="1" operator="equal">
      <formula>0</formula>
    </cfRule>
  </conditionalFormatting>
  <conditionalFormatting sqref="G123:H124 J123:K123">
    <cfRule type="cellIs" dxfId="7" priority="8" stopIfTrue="1" operator="equal">
      <formula>0</formula>
    </cfRule>
  </conditionalFormatting>
  <conditionalFormatting sqref="I140:K140">
    <cfRule type="cellIs" dxfId="6" priority="7" stopIfTrue="1" operator="equal">
      <formula>0</formula>
    </cfRule>
  </conditionalFormatting>
  <conditionalFormatting sqref="I232:K232">
    <cfRule type="cellIs" dxfId="5" priority="6" stopIfTrue="1" operator="equal">
      <formula>0</formula>
    </cfRule>
  </conditionalFormatting>
  <conditionalFormatting sqref="I271:K271">
    <cfRule type="cellIs" dxfId="4" priority="5" stopIfTrue="1" operator="equal">
      <formula>0</formula>
    </cfRule>
  </conditionalFormatting>
  <conditionalFormatting sqref="I348:K348">
    <cfRule type="cellIs" dxfId="3" priority="4" stopIfTrue="1" operator="equal">
      <formula>0</formula>
    </cfRule>
  </conditionalFormatting>
  <conditionalFormatting sqref="G399:H400 J399:K399">
    <cfRule type="cellIs" dxfId="2" priority="3" stopIfTrue="1" operator="equal">
      <formula>0</formula>
    </cfRule>
  </conditionalFormatting>
  <conditionalFormatting sqref="F420:F422 C420:C423 G420:H423">
    <cfRule type="cellIs" dxfId="1" priority="1" stopIfTrue="1" operator="greaterThan">
      <formula>0</formula>
    </cfRule>
    <cfRule type="cellIs" dxfId="0" priority="2" stopIfTrue="1" operator="lessThanOr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33" max="21" man="1"/>
  </rowBreaks>
  <ignoredErrors>
    <ignoredError sqref="E30 E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2022-05-20T06:24:29Z</cp:lastPrinted>
  <dcterms:created xsi:type="dcterms:W3CDTF">1996-10-14T23:33:28Z</dcterms:created>
  <dcterms:modified xsi:type="dcterms:W3CDTF">2022-05-20T06:43:37Z</dcterms:modified>
</cp:coreProperties>
</file>